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laob-my.sharepoint.com/personal/cdrijver_aob_nl/Documents/AOb Documenten/Trainingen en workshops/WMS congres 2024/"/>
    </mc:Choice>
  </mc:AlternateContent>
  <xr:revisionPtr revIDLastSave="0" documentId="8_{83E18452-9017-7D47-902C-1B95F8F124D5}" xr6:coauthVersionLast="47" xr6:coauthVersionMax="47" xr10:uidLastSave="{00000000-0000-0000-0000-000000000000}"/>
  <bookViews>
    <workbookView xWindow="0" yWindow="500" windowWidth="19420" windowHeight="11500" firstSheet="4" activeTab="7" xr2:uid="{C256BD27-A443-4B93-9434-39597A4B44C4}"/>
  </bookViews>
  <sheets>
    <sheet name="VERGADERDATA" sheetId="16" r:id="rId1"/>
    <sheet name="MR budget 24-25" sheetId="21" r:id="rId2"/>
    <sheet name="Besluitlijst" sheetId="23" r:id="rId3"/>
    <sheet name="Aan- en aftreden" sheetId="22" r:id="rId4"/>
    <sheet name="Verzoek agenda items" sheetId="11" r:id="rId5"/>
    <sheet name="2024-25" sheetId="1" r:id="rId6"/>
    <sheet name="PMR" sheetId="5" r:id="rId7"/>
    <sheet name="MR1" sheetId="3" r:id="rId8"/>
    <sheet name="MR2" sheetId="4" r:id="rId9"/>
    <sheet name="PRAB XX-XX" sheetId="20" r:id="rId10"/>
    <sheet name="MR-B1" sheetId="17" r:id="rId11"/>
    <sheet name="MR3" sheetId="6" r:id="rId12"/>
    <sheet name="MR4" sheetId="13" r:id="rId13"/>
    <sheet name="MR-B2" sheetId="18" r:id="rId14"/>
    <sheet name="MR5" sheetId="14" r:id="rId15"/>
    <sheet name="MR6" sheetId="7" r:id="rId16"/>
    <sheet name="MR RESERVE" sheetId="15" r:id="rId17"/>
    <sheet name="MR7" sheetId="8" r:id="rId18"/>
    <sheet name="CONTROLE" sheetId="9" r:id="rId19"/>
    <sheet name="Blad2" sheetId="2" state="hidden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9" l="1"/>
  <c r="B40" i="9"/>
  <c r="E40" i="9" s="1"/>
  <c r="G11" i="5"/>
  <c r="F11" i="5"/>
  <c r="E11" i="5"/>
  <c r="D11" i="5"/>
  <c r="C11" i="5"/>
  <c r="F12" i="13"/>
  <c r="C12" i="13"/>
  <c r="F17" i="3"/>
  <c r="E17" i="3"/>
  <c r="D17" i="3"/>
  <c r="C17" i="3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B68" i="9"/>
  <c r="E68" i="9" s="1"/>
  <c r="C26" i="5"/>
  <c r="G26" i="5"/>
  <c r="F26" i="5"/>
  <c r="E26" i="5"/>
  <c r="D26" i="5"/>
  <c r="B31" i="9"/>
  <c r="F7" i="5"/>
  <c r="E7" i="5"/>
  <c r="D7" i="5"/>
  <c r="C7" i="5"/>
  <c r="B35" i="9"/>
  <c r="D35" i="9" s="1"/>
  <c r="B25" i="9"/>
  <c r="D25" i="9" s="1"/>
  <c r="B11" i="9"/>
  <c r="D11" i="9" s="1"/>
  <c r="C6" i="9"/>
  <c r="B15" i="9"/>
  <c r="D15" i="9" s="1"/>
  <c r="B14" i="9"/>
  <c r="D14" i="9" s="1"/>
  <c r="B9" i="8"/>
  <c r="B12" i="8" s="1"/>
  <c r="B9" i="6"/>
  <c r="B12" i="6" s="1"/>
  <c r="B13" i="6" s="1"/>
  <c r="B14" i="6" s="1"/>
  <c r="B15" i="6" s="1"/>
  <c r="D8" i="21"/>
  <c r="B7" i="21"/>
  <c r="D7" i="21" s="1"/>
  <c r="B6" i="21"/>
  <c r="D6" i="21" s="1"/>
  <c r="D14" i="21" s="1"/>
  <c r="B8" i="18"/>
  <c r="B9" i="18" s="1"/>
  <c r="B12" i="18" s="1"/>
  <c r="B8" i="8"/>
  <c r="B8" i="7"/>
  <c r="B9" i="7" s="1"/>
  <c r="B12" i="7" s="1"/>
  <c r="B8" i="15"/>
  <c r="B9" i="15" s="1"/>
  <c r="B12" i="15" s="1"/>
  <c r="B8" i="14"/>
  <c r="B9" i="14" s="1"/>
  <c r="B8" i="13"/>
  <c r="B9" i="13" s="1"/>
  <c r="B12" i="13" s="1"/>
  <c r="B8" i="6"/>
  <c r="B8" i="4"/>
  <c r="B9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8" i="3"/>
  <c r="B8" i="17"/>
  <c r="B9" i="17" s="1"/>
  <c r="B12" i="17" s="1"/>
  <c r="F19" i="4"/>
  <c r="E19" i="4"/>
  <c r="D19" i="4"/>
  <c r="C19" i="4"/>
  <c r="A6" i="9"/>
  <c r="B5" i="5"/>
  <c r="B6" i="5" s="1"/>
  <c r="B7" i="5" s="1"/>
  <c r="B8" i="5" s="1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A5" i="1"/>
  <c r="A6" i="1" s="1"/>
  <c r="B7" i="9"/>
  <c r="E7" i="9" s="1"/>
  <c r="G5" i="5"/>
  <c r="F5" i="5"/>
  <c r="E5" i="5"/>
  <c r="D5" i="5"/>
  <c r="C5" i="5"/>
  <c r="G8" i="5"/>
  <c r="F8" i="5"/>
  <c r="E8" i="5"/>
  <c r="D8" i="5"/>
  <c r="C8" i="5"/>
  <c r="B32" i="9"/>
  <c r="E32" i="9" s="1"/>
  <c r="B6" i="9"/>
  <c r="E6" i="9" s="1"/>
  <c r="G4" i="5"/>
  <c r="F4" i="5"/>
  <c r="E4" i="5"/>
  <c r="D4" i="5"/>
  <c r="C4" i="5"/>
  <c r="A4" i="5"/>
  <c r="F15" i="3"/>
  <c r="E15" i="3"/>
  <c r="D15" i="3"/>
  <c r="C15" i="3"/>
  <c r="F13" i="6"/>
  <c r="E13" i="6"/>
  <c r="D13" i="6"/>
  <c r="C13" i="6"/>
  <c r="G14" i="5"/>
  <c r="F14" i="5"/>
  <c r="E14" i="5"/>
  <c r="D14" i="5"/>
  <c r="C14" i="5"/>
  <c r="B67" i="9"/>
  <c r="D67" i="9" s="1"/>
  <c r="B66" i="9"/>
  <c r="D66" i="9" s="1"/>
  <c r="B65" i="9"/>
  <c r="D65" i="9" s="1"/>
  <c r="B64" i="9"/>
  <c r="D64" i="9" s="1"/>
  <c r="B63" i="9"/>
  <c r="D63" i="9" s="1"/>
  <c r="B62" i="9"/>
  <c r="D62" i="9" s="1"/>
  <c r="B61" i="9"/>
  <c r="D61" i="9" s="1"/>
  <c r="B60" i="9"/>
  <c r="D60" i="9" s="1"/>
  <c r="B59" i="9"/>
  <c r="B58" i="9"/>
  <c r="E58" i="9" s="1"/>
  <c r="B57" i="9"/>
  <c r="E57" i="9" s="1"/>
  <c r="B56" i="9"/>
  <c r="E56" i="9" s="1"/>
  <c r="B55" i="9"/>
  <c r="E55" i="9" s="1"/>
  <c r="B54" i="9"/>
  <c r="E54" i="9" s="1"/>
  <c r="B53" i="9"/>
  <c r="E53" i="9" s="1"/>
  <c r="B52" i="9"/>
  <c r="E52" i="9" s="1"/>
  <c r="B51" i="9"/>
  <c r="E51" i="9" s="1"/>
  <c r="B50" i="9"/>
  <c r="E50" i="9" s="1"/>
  <c r="B49" i="9"/>
  <c r="E49" i="9" s="1"/>
  <c r="B48" i="9"/>
  <c r="E48" i="9" s="1"/>
  <c r="B47" i="9"/>
  <c r="D47" i="9" s="1"/>
  <c r="B46" i="9"/>
  <c r="D46" i="9" s="1"/>
  <c r="B45" i="9"/>
  <c r="E45" i="9" s="1"/>
  <c r="B44" i="9"/>
  <c r="E44" i="9" s="1"/>
  <c r="B43" i="9"/>
  <c r="E43" i="9" s="1"/>
  <c r="B42" i="9"/>
  <c r="D42" i="9" s="1"/>
  <c r="B41" i="9"/>
  <c r="D41" i="9" s="1"/>
  <c r="B39" i="9"/>
  <c r="E39" i="9" s="1"/>
  <c r="B38" i="9"/>
  <c r="D38" i="9" s="1"/>
  <c r="B37" i="9"/>
  <c r="D37" i="9" s="1"/>
  <c r="B36" i="9"/>
  <c r="D36" i="9" s="1"/>
  <c r="B34" i="9"/>
  <c r="D34" i="9" s="1"/>
  <c r="B33" i="9"/>
  <c r="E33" i="9" s="1"/>
  <c r="B30" i="9"/>
  <c r="E30" i="9" s="1"/>
  <c r="B29" i="9"/>
  <c r="D29" i="9" s="1"/>
  <c r="B28" i="9"/>
  <c r="D28" i="9" s="1"/>
  <c r="B27" i="9"/>
  <c r="D27" i="9" s="1"/>
  <c r="B26" i="9"/>
  <c r="D26" i="9" s="1"/>
  <c r="B24" i="9"/>
  <c r="D24" i="9" s="1"/>
  <c r="B23" i="9"/>
  <c r="D23" i="9" s="1"/>
  <c r="B22" i="9"/>
  <c r="D22" i="9" s="1"/>
  <c r="B21" i="9"/>
  <c r="D21" i="9" s="1"/>
  <c r="B20" i="9"/>
  <c r="D20" i="9" s="1"/>
  <c r="B19" i="9"/>
  <c r="D19" i="9" s="1"/>
  <c r="B18" i="9"/>
  <c r="D18" i="9" s="1"/>
  <c r="B17" i="9"/>
  <c r="D17" i="9" s="1"/>
  <c r="B16" i="9"/>
  <c r="D16" i="9" s="1"/>
  <c r="B13" i="9"/>
  <c r="D13" i="9" s="1"/>
  <c r="B12" i="9"/>
  <c r="D12" i="9" s="1"/>
  <c r="B10" i="9"/>
  <c r="D10" i="9" s="1"/>
  <c r="B9" i="9"/>
  <c r="D9" i="9" s="1"/>
  <c r="B8" i="9"/>
  <c r="D8" i="9" s="1"/>
  <c r="F12" i="8"/>
  <c r="E12" i="8"/>
  <c r="D12" i="8"/>
  <c r="C12" i="8"/>
  <c r="D13" i="5"/>
  <c r="D9" i="5"/>
  <c r="D10" i="5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G25" i="5"/>
  <c r="F25" i="5"/>
  <c r="E25" i="5"/>
  <c r="D25" i="5"/>
  <c r="C25" i="5"/>
  <c r="G24" i="5"/>
  <c r="F24" i="5"/>
  <c r="E24" i="5"/>
  <c r="D24" i="5"/>
  <c r="C24" i="5"/>
  <c r="G23" i="5"/>
  <c r="F23" i="5"/>
  <c r="E23" i="5"/>
  <c r="D23" i="5"/>
  <c r="C23" i="5"/>
  <c r="G22" i="5"/>
  <c r="F22" i="5"/>
  <c r="E22" i="5"/>
  <c r="D22" i="5"/>
  <c r="C22" i="5"/>
  <c r="G21" i="5"/>
  <c r="F21" i="5"/>
  <c r="E21" i="5"/>
  <c r="D21" i="5"/>
  <c r="C21" i="5"/>
  <c r="G20" i="5"/>
  <c r="F20" i="5"/>
  <c r="E20" i="5"/>
  <c r="D20" i="5"/>
  <c r="C20" i="5"/>
  <c r="G19" i="5"/>
  <c r="F19" i="5"/>
  <c r="E19" i="5"/>
  <c r="D19" i="5"/>
  <c r="C19" i="5"/>
  <c r="G18" i="5"/>
  <c r="F18" i="5"/>
  <c r="E18" i="5"/>
  <c r="D18" i="5"/>
  <c r="C18" i="5"/>
  <c r="G17" i="5"/>
  <c r="F17" i="5"/>
  <c r="E17" i="5"/>
  <c r="D17" i="5"/>
  <c r="C17" i="5"/>
  <c r="G16" i="5"/>
  <c r="F16" i="5"/>
  <c r="E16" i="5"/>
  <c r="D16" i="5"/>
  <c r="C16" i="5"/>
  <c r="G15" i="5"/>
  <c r="F15" i="5"/>
  <c r="E15" i="5"/>
  <c r="D15" i="5"/>
  <c r="C15" i="5"/>
  <c r="F15" i="7"/>
  <c r="E15" i="7"/>
  <c r="D15" i="7"/>
  <c r="C15" i="7"/>
  <c r="F14" i="7"/>
  <c r="E14" i="7"/>
  <c r="D14" i="7"/>
  <c r="C14" i="7"/>
  <c r="G13" i="5"/>
  <c r="F13" i="5"/>
  <c r="E13" i="5"/>
  <c r="C13" i="5"/>
  <c r="G12" i="5"/>
  <c r="D12" i="5"/>
  <c r="F12" i="5"/>
  <c r="E12" i="5"/>
  <c r="C12" i="5"/>
  <c r="F13" i="7"/>
  <c r="E13" i="7"/>
  <c r="D13" i="7"/>
  <c r="C13" i="7"/>
  <c r="F12" i="7"/>
  <c r="E12" i="7"/>
  <c r="D12" i="7"/>
  <c r="C12" i="7"/>
  <c r="G10" i="5"/>
  <c r="F10" i="5"/>
  <c r="E10" i="5"/>
  <c r="C10" i="5"/>
  <c r="D6" i="5"/>
  <c r="F15" i="6"/>
  <c r="E15" i="6"/>
  <c r="D15" i="6"/>
  <c r="C15" i="6"/>
  <c r="F14" i="6"/>
  <c r="E14" i="6"/>
  <c r="D14" i="6"/>
  <c r="C14" i="6"/>
  <c r="F12" i="6"/>
  <c r="E12" i="6"/>
  <c r="D12" i="6"/>
  <c r="C12" i="6"/>
  <c r="G9" i="5"/>
  <c r="F9" i="5"/>
  <c r="E9" i="5"/>
  <c r="C9" i="5"/>
  <c r="G6" i="5"/>
  <c r="F6" i="5"/>
  <c r="E6" i="5"/>
  <c r="C6" i="5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6" i="3"/>
  <c r="E16" i="3"/>
  <c r="D16" i="3"/>
  <c r="F14" i="3"/>
  <c r="E14" i="3"/>
  <c r="D14" i="3"/>
  <c r="F13" i="3"/>
  <c r="E13" i="3"/>
  <c r="D13" i="3"/>
  <c r="F12" i="3"/>
  <c r="E12" i="3"/>
  <c r="D12" i="3"/>
  <c r="C16" i="3"/>
  <c r="C14" i="3"/>
  <c r="C13" i="3"/>
  <c r="C12" i="3"/>
  <c r="B24" i="4" l="1"/>
  <c r="B25" i="4" s="1"/>
  <c r="B26" i="4" s="1"/>
  <c r="C74" i="9"/>
  <c r="B16" i="6"/>
  <c r="B17" i="6" s="1"/>
  <c r="B18" i="6" s="1"/>
  <c r="B19" i="6" s="1"/>
  <c r="B20" i="6" s="1"/>
  <c r="B21" i="6" s="1"/>
  <c r="B22" i="6" s="1"/>
  <c r="C75" i="9"/>
  <c r="B13" i="13"/>
  <c r="B14" i="13" s="1"/>
  <c r="B15" i="13" s="1"/>
  <c r="B16" i="13" s="1"/>
  <c r="B17" i="13" s="1"/>
  <c r="C76" i="9"/>
  <c r="C69" i="9"/>
  <c r="B12" i="14"/>
  <c r="B13" i="14" s="1"/>
  <c r="B14" i="14" s="1"/>
  <c r="B15" i="14" s="1"/>
  <c r="B16" i="14" s="1"/>
  <c r="B17" i="14" s="1"/>
  <c r="B13" i="17"/>
  <c r="B14" i="17" s="1"/>
  <c r="B15" i="17" s="1"/>
  <c r="B16" i="17" s="1"/>
  <c r="B17" i="17" s="1"/>
  <c r="B69" i="9"/>
  <c r="E31" i="9"/>
  <c r="B9" i="5"/>
  <c r="B10" i="5" s="1"/>
  <c r="B13" i="7"/>
  <c r="B14" i="7" s="1"/>
  <c r="B15" i="7" s="1"/>
  <c r="C78" i="9" s="1"/>
  <c r="B13" i="8"/>
  <c r="B14" i="8" s="1"/>
  <c r="B15" i="8" s="1"/>
  <c r="B16" i="8" s="1"/>
  <c r="B17" i="8" s="1"/>
  <c r="B18" i="8" s="1"/>
  <c r="B19" i="8" s="1"/>
  <c r="B20" i="8" s="1"/>
  <c r="B13" i="15"/>
  <c r="B14" i="15" s="1"/>
  <c r="B15" i="15" s="1"/>
  <c r="B16" i="15" s="1"/>
  <c r="B17" i="15" s="1"/>
  <c r="B13" i="18"/>
  <c r="B14" i="18" s="1"/>
  <c r="B15" i="18" s="1"/>
  <c r="B16" i="18" s="1"/>
  <c r="B17" i="18" s="1"/>
  <c r="B9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A5" i="5"/>
  <c r="A12" i="3"/>
  <c r="A7" i="1"/>
  <c r="A7" i="9"/>
  <c r="D7" i="9" s="1"/>
  <c r="F7" i="9" s="1"/>
  <c r="A8" i="9"/>
  <c r="E8" i="9" s="1"/>
  <c r="F8" i="9" s="1"/>
  <c r="D6" i="9"/>
  <c r="F6" i="9" s="1"/>
  <c r="B22" i="3" l="1"/>
  <c r="B23" i="3" s="1"/>
  <c r="B24" i="3" s="1"/>
  <c r="C73" i="9"/>
  <c r="B21" i="8"/>
  <c r="B22" i="8" s="1"/>
  <c r="B23" i="8" s="1"/>
  <c r="B24" i="8" s="1"/>
  <c r="B25" i="8" s="1"/>
  <c r="B26" i="8" s="1"/>
  <c r="B27" i="8" s="1"/>
  <c r="C79" i="9"/>
  <c r="C80" i="9" s="1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72" i="9" s="1"/>
  <c r="B80" i="9" s="1"/>
  <c r="H69" i="9"/>
  <c r="B16" i="7"/>
  <c r="B17" i="7" s="1"/>
  <c r="B18" i="7" s="1"/>
  <c r="B19" i="7" s="1"/>
  <c r="B20" i="7" s="1"/>
  <c r="B21" i="7" s="1"/>
  <c r="B22" i="7" s="1"/>
  <c r="A8" i="1"/>
  <c r="A10" i="9" s="1"/>
  <c r="E10" i="9" s="1"/>
  <c r="F10" i="9" s="1"/>
  <c r="A9" i="9"/>
  <c r="E9" i="9" s="1"/>
  <c r="F9" i="9" s="1"/>
  <c r="A13" i="3"/>
  <c r="A14" i="3" l="1"/>
  <c r="A9" i="1"/>
  <c r="A11" i="9" s="1"/>
  <c r="E11" i="9" s="1"/>
  <c r="F11" i="9" s="1"/>
  <c r="A10" i="1" l="1"/>
  <c r="A15" i="3"/>
  <c r="A11" i="1" l="1"/>
  <c r="A17" i="3" s="1"/>
  <c r="A16" i="3"/>
  <c r="A12" i="9"/>
  <c r="E12" i="9" s="1"/>
  <c r="F12" i="9" s="1"/>
  <c r="A12" i="1" l="1"/>
  <c r="A14" i="9" s="1"/>
  <c r="E14" i="9" s="1"/>
  <c r="F14" i="9" s="1"/>
  <c r="A13" i="9"/>
  <c r="E13" i="9" s="1"/>
  <c r="F13" i="9" s="1"/>
  <c r="A13" i="1" l="1"/>
  <c r="A15" i="9" s="1"/>
  <c r="E15" i="9" s="1"/>
  <c r="F15" i="9" s="1"/>
  <c r="A18" i="3"/>
  <c r="A19" i="3" l="1"/>
  <c r="A14" i="1"/>
  <c r="A20" i="3" l="1"/>
  <c r="A15" i="1"/>
  <c r="A16" i="9"/>
  <c r="E16" i="9" s="1"/>
  <c r="F16" i="9" s="1"/>
  <c r="A21" i="3" l="1"/>
  <c r="A16" i="1"/>
  <c r="A17" i="9"/>
  <c r="E17" i="9" s="1"/>
  <c r="F17" i="9" s="1"/>
  <c r="A17" i="1" l="1"/>
  <c r="A12" i="4"/>
  <c r="A18" i="9"/>
  <c r="E18" i="9" s="1"/>
  <c r="F18" i="9" s="1"/>
  <c r="A18" i="1" l="1"/>
  <c r="A13" i="4"/>
  <c r="A19" i="9"/>
  <c r="E19" i="9" s="1"/>
  <c r="F19" i="9" s="1"/>
  <c r="A20" i="9" l="1"/>
  <c r="E20" i="9" s="1"/>
  <c r="F20" i="9" s="1"/>
  <c r="A19" i="1"/>
  <c r="A14" i="4"/>
  <c r="A21" i="9" l="1"/>
  <c r="E21" i="9" s="1"/>
  <c r="F21" i="9" s="1"/>
  <c r="A20" i="1"/>
  <c r="A21" i="1" s="1"/>
  <c r="A15" i="4"/>
  <c r="A22" i="9" l="1"/>
  <c r="E22" i="9" s="1"/>
  <c r="F22" i="9" s="1"/>
  <c r="A16" i="4"/>
  <c r="A17" i="4" l="1"/>
  <c r="A23" i="9"/>
  <c r="E23" i="9" s="1"/>
  <c r="F23" i="9" s="1"/>
  <c r="A22" i="1"/>
  <c r="A23" i="1" s="1"/>
  <c r="A25" i="9" s="1"/>
  <c r="E25" i="9" s="1"/>
  <c r="F25" i="9" s="1"/>
  <c r="A19" i="4" l="1"/>
  <c r="A24" i="1"/>
  <c r="A24" i="9"/>
  <c r="E24" i="9" s="1"/>
  <c r="F24" i="9" s="1"/>
  <c r="A18" i="4"/>
  <c r="A25" i="1" l="1"/>
  <c r="A20" i="4"/>
  <c r="A26" i="9"/>
  <c r="E26" i="9" s="1"/>
  <c r="F26" i="9" s="1"/>
  <c r="A26" i="1" l="1"/>
  <c r="A27" i="9"/>
  <c r="E27" i="9" s="1"/>
  <c r="F27" i="9" s="1"/>
  <c r="A21" i="4"/>
  <c r="A27" i="1" l="1"/>
  <c r="A28" i="9"/>
  <c r="E28" i="9" s="1"/>
  <c r="F28" i="9" s="1"/>
  <c r="A22" i="4"/>
  <c r="A29" i="9" l="1"/>
  <c r="E29" i="9" s="1"/>
  <c r="F29" i="9" s="1"/>
  <c r="A23" i="4"/>
  <c r="A28" i="1"/>
  <c r="A29" i="1" s="1"/>
  <c r="A7" i="5" s="1"/>
  <c r="A30" i="1" l="1"/>
  <c r="A31" i="9"/>
  <c r="D31" i="9" s="1"/>
  <c r="F31" i="9" s="1"/>
  <c r="A6" i="5"/>
  <c r="A30" i="9"/>
  <c r="D30" i="9" s="1"/>
  <c r="F30" i="9" s="1"/>
  <c r="A31" i="1" l="1"/>
  <c r="A8" i="5"/>
  <c r="A32" i="9"/>
  <c r="D32" i="9" s="1"/>
  <c r="F32" i="9" s="1"/>
  <c r="A33" i="9" l="1"/>
  <c r="D33" i="9" s="1"/>
  <c r="F33" i="9" s="1"/>
  <c r="A32" i="1"/>
  <c r="A9" i="5"/>
  <c r="A33" i="1" l="1"/>
  <c r="A35" i="9" s="1"/>
  <c r="E35" i="9" s="1"/>
  <c r="F35" i="9" s="1"/>
  <c r="A12" i="6"/>
  <c r="A34" i="9"/>
  <c r="E34" i="9" s="1"/>
  <c r="F34" i="9" s="1"/>
  <c r="A34" i="1" l="1"/>
  <c r="A13" i="6"/>
  <c r="A36" i="9" l="1"/>
  <c r="E36" i="9" s="1"/>
  <c r="F36" i="9" s="1"/>
  <c r="A35" i="1"/>
  <c r="A14" i="6"/>
  <c r="A36" i="1" l="1"/>
  <c r="A12" i="13" s="1"/>
  <c r="A15" i="6"/>
  <c r="A37" i="9"/>
  <c r="E37" i="9" s="1"/>
  <c r="F37" i="9" s="1"/>
  <c r="A37" i="1" l="1"/>
  <c r="A38" i="1" s="1"/>
  <c r="A38" i="9"/>
  <c r="E38" i="9" s="1"/>
  <c r="F38" i="9" s="1"/>
  <c r="A39" i="1" l="1"/>
  <c r="A40" i="1" s="1"/>
  <c r="A11" i="5"/>
  <c r="A40" i="9"/>
  <c r="D40" i="9" s="1"/>
  <c r="F40" i="9" s="1"/>
  <c r="A39" i="9"/>
  <c r="D39" i="9" s="1"/>
  <c r="F39" i="9" s="1"/>
  <c r="A10" i="5"/>
  <c r="A41" i="9" l="1"/>
  <c r="E41" i="9" s="1"/>
  <c r="F41" i="9" s="1"/>
  <c r="A12" i="7"/>
  <c r="A41" i="1" l="1"/>
  <c r="A42" i="9"/>
  <c r="E42" i="9" s="1"/>
  <c r="F42" i="9" s="1"/>
  <c r="A13" i="7"/>
  <c r="A12" i="5" l="1"/>
  <c r="A42" i="1"/>
  <c r="A43" i="9"/>
  <c r="D43" i="9" s="1"/>
  <c r="F43" i="9" s="1"/>
  <c r="A13" i="5" l="1"/>
  <c r="A44" i="9"/>
  <c r="D44" i="9" s="1"/>
  <c r="F44" i="9" s="1"/>
  <c r="A43" i="1"/>
  <c r="A14" i="5" l="1"/>
  <c r="A45" i="9"/>
  <c r="D45" i="9" s="1"/>
  <c r="F45" i="9" s="1"/>
  <c r="A44" i="1"/>
  <c r="A46" i="9" l="1"/>
  <c r="E46" i="9" s="1"/>
  <c r="F46" i="9" s="1"/>
  <c r="A45" i="1"/>
  <c r="A15" i="7" s="1"/>
  <c r="A14" i="7"/>
  <c r="A47" i="9" l="1"/>
  <c r="E47" i="9" s="1"/>
  <c r="F47" i="9" s="1"/>
  <c r="A46" i="1"/>
  <c r="A48" i="9" l="1"/>
  <c r="D48" i="9" s="1"/>
  <c r="F48" i="9" s="1"/>
  <c r="A47" i="1"/>
  <c r="A15" i="5"/>
  <c r="A48" i="1" l="1"/>
  <c r="A16" i="5"/>
  <c r="A49" i="9"/>
  <c r="D49" i="9" s="1"/>
  <c r="F49" i="9" s="1"/>
  <c r="A49" i="1" l="1"/>
  <c r="A50" i="9"/>
  <c r="D50" i="9" s="1"/>
  <c r="F50" i="9" s="1"/>
  <c r="A17" i="5"/>
  <c r="A51" i="9" l="1"/>
  <c r="D51" i="9" s="1"/>
  <c r="F51" i="9" s="1"/>
  <c r="A50" i="1"/>
  <c r="A18" i="5"/>
  <c r="A52" i="9" l="1"/>
  <c r="D52" i="9" s="1"/>
  <c r="F52" i="9" s="1"/>
  <c r="A51" i="1"/>
  <c r="A19" i="5"/>
  <c r="A53" i="9" l="1"/>
  <c r="D53" i="9" s="1"/>
  <c r="F53" i="9" s="1"/>
  <c r="A20" i="5"/>
  <c r="A52" i="1"/>
  <c r="A53" i="1" l="1"/>
  <c r="A21" i="5"/>
  <c r="A54" i="9"/>
  <c r="D54" i="9" s="1"/>
  <c r="F54" i="9" s="1"/>
  <c r="A55" i="9" l="1"/>
  <c r="D55" i="9" s="1"/>
  <c r="F55" i="9" s="1"/>
  <c r="A22" i="5"/>
  <c r="A54" i="1"/>
  <c r="A55" i="1" l="1"/>
  <c r="A23" i="5"/>
  <c r="A56" i="9"/>
  <c r="D56" i="9" s="1"/>
  <c r="F56" i="9" s="1"/>
  <c r="A56" i="1" l="1"/>
  <c r="A24" i="5"/>
  <c r="A57" i="9"/>
  <c r="D57" i="9" s="1"/>
  <c r="F57" i="9" s="1"/>
  <c r="A58" i="9" l="1"/>
  <c r="D58" i="9" s="1"/>
  <c r="F58" i="9" s="1"/>
  <c r="A57" i="1"/>
  <c r="A25" i="5"/>
  <c r="A58" i="1" l="1"/>
  <c r="A12" i="8"/>
  <c r="A59" i="9"/>
  <c r="D59" i="9" l="1"/>
  <c r="E59" i="9"/>
  <c r="A59" i="1"/>
  <c r="A13" i="8"/>
  <c r="A60" i="9"/>
  <c r="E60" i="9" s="1"/>
  <c r="F60" i="9" s="1"/>
  <c r="F59" i="9" l="1"/>
  <c r="A61" i="9"/>
  <c r="E61" i="9" s="1"/>
  <c r="F61" i="9" s="1"/>
  <c r="A60" i="1"/>
  <c r="A14" i="8"/>
  <c r="A61" i="1" l="1"/>
  <c r="A62" i="9"/>
  <c r="E62" i="9" s="1"/>
  <c r="F62" i="9" s="1"/>
  <c r="A15" i="8"/>
  <c r="A63" i="9" l="1"/>
  <c r="E63" i="9" s="1"/>
  <c r="F63" i="9" s="1"/>
  <c r="A16" i="8"/>
  <c r="A62" i="1"/>
  <c r="A17" i="8" l="1"/>
  <c r="A63" i="1"/>
  <c r="A64" i="9"/>
  <c r="E64" i="9" s="1"/>
  <c r="F64" i="9" s="1"/>
  <c r="A18" i="8" l="1"/>
  <c r="A64" i="1"/>
  <c r="A65" i="9"/>
  <c r="E65" i="9" s="1"/>
  <c r="F65" i="9" s="1"/>
  <c r="A19" i="8" l="1"/>
  <c r="A66" i="9"/>
  <c r="E66" i="9" s="1"/>
  <c r="F66" i="9" s="1"/>
  <c r="A65" i="1"/>
  <c r="A66" i="1" s="1"/>
  <c r="A26" i="5" l="1"/>
  <c r="A68" i="9"/>
  <c r="A20" i="8"/>
  <c r="A67" i="9"/>
  <c r="A69" i="9" l="1"/>
  <c r="D69" i="9" s="1"/>
  <c r="D68" i="9"/>
  <c r="F68" i="9" s="1"/>
  <c r="E67" i="9"/>
  <c r="F67" i="9" s="1"/>
</calcChain>
</file>

<file path=xl/sharedStrings.xml><?xml version="1.0" encoding="utf-8"?>
<sst xmlns="http://schemas.openxmlformats.org/spreadsheetml/2006/main" count="670" uniqueCount="267">
  <si>
    <t>MR</t>
  </si>
  <si>
    <t>Mr/bestuur</t>
  </si>
  <si>
    <t>Voltallige MR 18.00 – 21.00 (avond)</t>
  </si>
  <si>
    <t>Voltallig (20.00 – 22.00 uur)</t>
  </si>
  <si>
    <t>Agendapunt</t>
  </si>
  <si>
    <t>Toelichting</t>
  </si>
  <si>
    <t>Aangebracht door</t>
  </si>
  <si>
    <t>Voor vergadering van</t>
  </si>
  <si>
    <t>#</t>
  </si>
  <si>
    <t>1 of 2</t>
  </si>
  <si>
    <t>Maand</t>
  </si>
  <si>
    <t>Vergadering</t>
  </si>
  <si>
    <t>Agendapunten</t>
  </si>
  <si>
    <t>WMS</t>
  </si>
  <si>
    <t>CAO</t>
  </si>
  <si>
    <t>September</t>
  </si>
  <si>
    <t>PMR</t>
  </si>
  <si>
    <t>MR1</t>
  </si>
  <si>
    <t>28.2</t>
  </si>
  <si>
    <t>20.4</t>
  </si>
  <si>
    <t>Speerpunten definieren. Portefeuille? Commissies?</t>
  </si>
  <si>
    <t>Jaarverslag MR</t>
  </si>
  <si>
    <t>7.3</t>
  </si>
  <si>
    <t>Huishoudelijk reglement MR</t>
  </si>
  <si>
    <t>1 keer per 2 jaren checken.</t>
  </si>
  <si>
    <t>Leerlingen kiezen hun MR-coach</t>
  </si>
  <si>
    <t>Informatie doorgeven aan bevoegd gezag.</t>
  </si>
  <si>
    <t>Statuten en reglement MR</t>
  </si>
  <si>
    <t>21 / 22 / 23</t>
  </si>
  <si>
    <t>14.1.a</t>
  </si>
  <si>
    <t>Scholing MR</t>
  </si>
  <si>
    <t>Communicatie achterban</t>
  </si>
  <si>
    <t>Oktober</t>
  </si>
  <si>
    <t>MR2</t>
  </si>
  <si>
    <t>Samenstelling bevoegd gezag, organisatie binnen school, management statuten</t>
  </si>
  <si>
    <t>8.2.h</t>
  </si>
  <si>
    <t>Oordeel(len) van de LKC</t>
  </si>
  <si>
    <t>8.2.e</t>
  </si>
  <si>
    <t xml:space="preserve">informatie. Minimaal 1 keer per jaar. Voor scholen met meer dan 100 werkzame personen. </t>
  </si>
  <si>
    <t>Hoogte/inhoud arbeidsvoorwaardelijke regelingen</t>
  </si>
  <si>
    <t>8.2.f&amp;g</t>
  </si>
  <si>
    <t xml:space="preserve">Informatie. Minimaal 1 keer per jaar. Voor scholen met meer dan 100 werkzame personen. </t>
  </si>
  <si>
    <t>Daadwerkelijke verzorgde uren onderwijs</t>
  </si>
  <si>
    <t>8.2.i &amp; 8.4</t>
  </si>
  <si>
    <t>Ouderbijdrage</t>
  </si>
  <si>
    <t>14.2.c</t>
  </si>
  <si>
    <t>Bestemming en hoogte.</t>
  </si>
  <si>
    <t>Schoolplan/Jaarplan SL</t>
  </si>
  <si>
    <t xml:space="preserve">8. 2.d / 10.b </t>
  </si>
  <si>
    <t>Wijziging en vaststelling. Zie ook WVO art.24.</t>
  </si>
  <si>
    <t>PTA en overgangsreglement</t>
  </si>
  <si>
    <t xml:space="preserve">10.b </t>
  </si>
  <si>
    <t xml:space="preserve">PTA's en overgangsreglement voor 01-10 vastgesteld. </t>
  </si>
  <si>
    <t>Verzuimbeleid</t>
  </si>
  <si>
    <t>Evaluatie op basis van informatie van afgelopen schooljaar.</t>
  </si>
  <si>
    <t>Verbouwing</t>
  </si>
  <si>
    <t>11.1n</t>
  </si>
  <si>
    <t>Evaluatie van het verloop en de gevolgen. Qua veiligheid WMS10.1e en 12.1.k.</t>
  </si>
  <si>
    <t>Vaststelling onderwijstijd</t>
  </si>
  <si>
    <t xml:space="preserve">14.1. </t>
  </si>
  <si>
    <t>Begroting</t>
  </si>
  <si>
    <t>11.1.b / 15.2</t>
  </si>
  <si>
    <t>Achterban raadplegen</t>
  </si>
  <si>
    <t>Terugblik naar vorige schooljaar en plannen voor dit schooljaar. Wat spelt bij de achterban?</t>
  </si>
  <si>
    <t>Werkgelegenheid jonge leraren</t>
  </si>
  <si>
    <t>Mogelijkheden om jonge docenten te werven en de uitstroom daarvan te verminderen.</t>
  </si>
  <si>
    <t>December</t>
  </si>
  <si>
    <t>MR3</t>
  </si>
  <si>
    <t>Begroting school</t>
  </si>
  <si>
    <t>8.2.a / 11.1.b / 15.2</t>
  </si>
  <si>
    <t>Wijzingingen in meer jarig financieel beleid?</t>
  </si>
  <si>
    <t>MR-scan (https://www.sterkmedezeggenschap.nl/mr-scan/)</t>
  </si>
  <si>
    <t>Concept uitgangspunten schoolplan</t>
  </si>
  <si>
    <t>1 keer per 4 jaren.</t>
  </si>
  <si>
    <t>Leerlingenstatuut</t>
  </si>
  <si>
    <t>14.3.b</t>
  </si>
  <si>
    <t>Elke andere jaar checken (WVO art 24g).</t>
  </si>
  <si>
    <t>Januari</t>
  </si>
  <si>
    <t>MR4</t>
  </si>
  <si>
    <t>Tevredenheidsenquetes (leerlingen, ouders, personeel)</t>
  </si>
  <si>
    <t>Evaluatie. Wijzigingen nodig? Timing?</t>
  </si>
  <si>
    <t>Wat heeft PMR gedaan. Wat zit voor. Wat spelt bij de achterban?</t>
  </si>
  <si>
    <t>Februari</t>
  </si>
  <si>
    <t>Kwaliteitszorg / Schoolondersteuningsplan</t>
  </si>
  <si>
    <t>10.b / 11.1.r</t>
  </si>
  <si>
    <t>Evaluatie (WVO art. 24). Contact met zorgcoordinator en OPR SWV.</t>
  </si>
  <si>
    <t>Veiligheid op school</t>
  </si>
  <si>
    <t>7.2</t>
  </si>
  <si>
    <t>18.7</t>
  </si>
  <si>
    <t xml:space="preserve">Jaarlijkse evaluatie. Info uit tevredenheidsenquete en contact met vertrouwenspersonen.  https://www.voion.nl/instrumenten/digitaal-veiligheidsplan/ </t>
  </si>
  <si>
    <t>Formatie lopende schooljaar</t>
  </si>
  <si>
    <t>Formatie komend schooljaar</t>
  </si>
  <si>
    <t>12.1.b</t>
  </si>
  <si>
    <t>School jaarplan</t>
  </si>
  <si>
    <t>10.b</t>
  </si>
  <si>
    <t>Tussenevaluatie.</t>
  </si>
  <si>
    <t>Maart</t>
  </si>
  <si>
    <t>Definitief schoolplan</t>
  </si>
  <si>
    <t>1 keer per 4 jaar.</t>
  </si>
  <si>
    <t>Verkiezingen MR</t>
  </si>
  <si>
    <t>Kandidaten worden bekend.</t>
  </si>
  <si>
    <t>Arbeidstijden &amp; Rusttijdenregeling</t>
  </si>
  <si>
    <t>6.2</t>
  </si>
  <si>
    <t>Veranderingen nodig?</t>
  </si>
  <si>
    <t>Samenstelling schoolformatie</t>
  </si>
  <si>
    <t>Collectief professionaliseringsplan</t>
  </si>
  <si>
    <t>12.1.c</t>
  </si>
  <si>
    <t>16.2</t>
  </si>
  <si>
    <t>Taakbeleid</t>
  </si>
  <si>
    <t>8.1</t>
  </si>
  <si>
    <t>April</t>
  </si>
  <si>
    <t>12.1.b / 11.1.i</t>
  </si>
  <si>
    <t>Zo kunnen vacatures vroeg uit!</t>
  </si>
  <si>
    <t>10.j / 11.1.l / 12.1.r</t>
  </si>
  <si>
    <t>14.1.1</t>
  </si>
  <si>
    <t>12 roostervrije dagen max, waarvan 5 vrije dagen voor personeel.</t>
  </si>
  <si>
    <t xml:space="preserve">jaarplan/schoolplan </t>
  </si>
  <si>
    <t>Overleg.</t>
  </si>
  <si>
    <t>24.c</t>
  </si>
  <si>
    <t>Herkozen leden treden in begin volgende schooljaar.</t>
  </si>
  <si>
    <t>Onderwijs vernieuwing en verdieping</t>
  </si>
  <si>
    <t>8.2</t>
  </si>
  <si>
    <t>Mei</t>
  </si>
  <si>
    <t>MR5</t>
  </si>
  <si>
    <t>Risico Inventarisatie en Evaluatie</t>
  </si>
  <si>
    <r>
      <rPr>
        <sz val="11"/>
        <color rgb="FF000000"/>
        <rFont val="Calibri"/>
        <family val="2"/>
      </rPr>
      <t xml:space="preserve">Evaluatie en wijzigingen (insteming PMR via Arbowet). </t>
    </r>
    <r>
      <rPr>
        <u/>
        <sz val="11"/>
        <color rgb="FF0563C1"/>
        <rFont val="Calibri"/>
        <family val="2"/>
      </rPr>
      <t>Arboscan-VO</t>
    </r>
  </si>
  <si>
    <t>Juni</t>
  </si>
  <si>
    <t>Bevorderingsnormen</t>
  </si>
  <si>
    <t>Indien wijzigingen tov schoolplan.</t>
  </si>
  <si>
    <t>Examenreglement</t>
  </si>
  <si>
    <t>PTA</t>
  </si>
  <si>
    <t>Schoolgids 2023-24</t>
  </si>
  <si>
    <t>Ouders en leerlingen instemmingsrecht (verplichte inhoud zie WVO art 24a).</t>
  </si>
  <si>
    <t>Hoogte/bestemming bespreken. Na de vakantie wordt hierover gestemd.</t>
  </si>
  <si>
    <t>Jaarplan volgende schooljaar definitief</t>
  </si>
  <si>
    <t>Evaluatie jaarplan/schoolplan SL</t>
  </si>
  <si>
    <t>Terugblik op de net afgelopen jaar.</t>
  </si>
  <si>
    <t>Jaarrekening en bestuurverslag</t>
  </si>
  <si>
    <t>8.2.a &amp; c</t>
  </si>
  <si>
    <t>Ter informatie. Voor 1 juli.</t>
  </si>
  <si>
    <t># van tab 2022-23</t>
  </si>
  <si>
    <t>LINK NAAR BIJLAGEN</t>
  </si>
  <si>
    <t xml:space="preserve">Datum: </t>
  </si>
  <si>
    <t xml:space="preserve">Tijd: </t>
  </si>
  <si>
    <t>Locatie:</t>
  </si>
  <si>
    <t xml:space="preserve"> </t>
  </si>
  <si>
    <t>Agenda vaststellen</t>
  </si>
  <si>
    <t>Notulen vorige vergadering</t>
  </si>
  <si>
    <t>Rondvraag</t>
  </si>
  <si>
    <t xml:space="preserve">Starttijd: </t>
  </si>
  <si>
    <t>MR-B1</t>
  </si>
  <si>
    <t>MR-B2</t>
  </si>
  <si>
    <t>MR- RESERVE</t>
  </si>
  <si>
    <t>MR6</t>
  </si>
  <si>
    <t>MR7</t>
  </si>
  <si>
    <t>Tab</t>
  </si>
  <si>
    <t xml:space="preserve">Als </t>
  </si>
  <si>
    <t>PMR item</t>
  </si>
  <si>
    <t>2022-23</t>
  </si>
  <si>
    <t>ter</t>
  </si>
  <si>
    <t>dan 1</t>
  </si>
  <si>
    <t>vergelijking</t>
  </si>
  <si>
    <t>Toelichting / actie</t>
  </si>
  <si>
    <t>DB</t>
  </si>
  <si>
    <t>Nog steeds te volgen</t>
  </si>
  <si>
    <t>Bestuur-SL</t>
  </si>
  <si>
    <t>Commissies (bestuur)</t>
  </si>
  <si>
    <t>post</t>
  </si>
  <si>
    <t>aantal</t>
  </si>
  <si>
    <t>€  per aantal</t>
  </si>
  <si>
    <t>totaal</t>
  </si>
  <si>
    <t>toelichting</t>
  </si>
  <si>
    <t>maaltijd bij vergaderingen MR</t>
  </si>
  <si>
    <t>12 leden, 7 vergaderingen in het jaar</t>
  </si>
  <si>
    <t>maaltijd bij vergaderingen met RvT</t>
  </si>
  <si>
    <t>12 leden, 2 vergaderingen in het jaar</t>
  </si>
  <si>
    <t>basis cursus MR</t>
  </si>
  <si>
    <t>3 nieuwe leden zonder ervaring. Leden gaan actief op zoek.</t>
  </si>
  <si>
    <t>Leden kiezen zelf hun cursus. Cijfers van begroting afkomstig van bron hieronder.</t>
  </si>
  <si>
    <t>Basis medezeggenschap vo | AOb Medezeggenschap</t>
  </si>
  <si>
    <t>extra cursus</t>
  </si>
  <si>
    <t>extra deskundig advies</t>
  </si>
  <si>
    <t xml:space="preserve">zou het nodig zijn. Dan neemt MR van te voren contact met bevoegd gezag op </t>
  </si>
  <si>
    <t>onverwacht</t>
  </si>
  <si>
    <t>Totaal</t>
  </si>
  <si>
    <t>Datum</t>
  </si>
  <si>
    <t>Begroting MR 2024-25 (€)</t>
  </si>
  <si>
    <t>Huidige termijn</t>
  </si>
  <si>
    <t xml:space="preserve">Positie en </t>
  </si>
  <si>
    <t>Geleding</t>
  </si>
  <si>
    <t>Naam</t>
  </si>
  <si>
    <t>Start</t>
  </si>
  <si>
    <t>Eind</t>
  </si>
  <si>
    <t>portefeuille</t>
  </si>
  <si>
    <t>Personeel</t>
  </si>
  <si>
    <t>Voorzitter</t>
  </si>
  <si>
    <t>Penningsmeester</t>
  </si>
  <si>
    <t>Ouder</t>
  </si>
  <si>
    <t>lid financiele Cie</t>
  </si>
  <si>
    <t>Leerling</t>
  </si>
  <si>
    <t>Tweede van verkiezing april 2024</t>
  </si>
  <si>
    <t>Besluit/bron</t>
  </si>
  <si>
    <t>Mededelingen</t>
  </si>
  <si>
    <t xml:space="preserve"> - BG</t>
  </si>
  <si>
    <t xml:space="preserve"> - MR</t>
  </si>
  <si>
    <t xml:space="preserve">Zonder BG: stemmingen en advies </t>
  </si>
  <si>
    <t>Uit de geledingen: OMR/LMR/PMR</t>
  </si>
  <si>
    <t>MR item</t>
  </si>
  <si>
    <t># van 24-25</t>
  </si>
  <si>
    <t>BOB-model = beeldvorming, oordeelsvorming, besluitvorming</t>
  </si>
  <si>
    <t>Betaling via XXXXXX (MR penningmeester)</t>
  </si>
  <si>
    <t>Autorisatie via XXXXXX (MR voorzitter)</t>
  </si>
  <si>
    <t>Gestuurd naar BG op XX-XX-XX</t>
  </si>
  <si>
    <t>In september Basis medezeggenschap cursus voor alle MR-leden</t>
  </si>
  <si>
    <t>XXXXXX</t>
  </si>
  <si>
    <t>secretaris + lid financiele Cie</t>
  </si>
  <si>
    <t>Een van de 4 leerlingen is feitelijk structureel toehoorder</t>
  </si>
  <si>
    <t>Gestopt voor einde van termijn</t>
  </si>
  <si>
    <t>Gekozen via verkiezing april 2024</t>
  </si>
  <si>
    <t>Realisatie huidige formatie tov formatieplan</t>
  </si>
  <si>
    <t>Nog steeds in lijn met vastgestelde formatie voor huidige schooljaar?</t>
  </si>
  <si>
    <t>PersoneelsRaad AchterBan = PRAB</t>
  </si>
  <si>
    <t>Draaiboeken calamiteiten in orde?</t>
  </si>
  <si>
    <t>Financiële commissie MR</t>
  </si>
  <si>
    <t>Jaarplan/begroting MR opstellen</t>
  </si>
  <si>
    <t>Tijdens MR1 goedkeuren en dan publiceren.</t>
  </si>
  <si>
    <t>Traject voor dit schooljaar afspreken (uitvoering door bg; evaluatie bg-pmr; bijstellen pmr aan zet).</t>
  </si>
  <si>
    <t>Collectieve regelingen werkdruk middelen</t>
  </si>
  <si>
    <t>8.6</t>
  </si>
  <si>
    <t>Normjaartaak 24-25 beschikbaar (en ok)</t>
  </si>
  <si>
    <t xml:space="preserve">Communicatie SL adequate? Taakbeleid document beschikbaar? </t>
  </si>
  <si>
    <t>Rooster van in- en aftreden</t>
  </si>
  <si>
    <t>In orde?</t>
  </si>
  <si>
    <t>Vanuit Arbowet</t>
  </si>
  <si>
    <t>Schoolgids</t>
  </si>
  <si>
    <t>Toelatingsbeleid erin? Expliciet vermeld (op website van school ook) dat het niet voldoen van de ouderbijdragen, niet leidt tot uitsluiting van de leerlingen van deelname aan de activiteiten.</t>
  </si>
  <si>
    <t>Collectief 1 keer per 2 jaren. Individueel: zelf regelen.</t>
  </si>
  <si>
    <t>Thema's? Wanneer?</t>
  </si>
  <si>
    <t xml:space="preserve">Informatief. Geen wijziging(en)? </t>
  </si>
  <si>
    <t>Informatie. Voor 1/10. Nuttig?</t>
  </si>
  <si>
    <t>Adviezen accoutant verslag</t>
  </si>
  <si>
    <t>Als nodig.</t>
  </si>
  <si>
    <t>Kaderbrief beschikbaar? Proces qua informatie voorzienning MR.</t>
  </si>
  <si>
    <t>Stand van zaken.</t>
  </si>
  <si>
    <t>8.3 &amp; 17.3.3</t>
  </si>
  <si>
    <t>1 keer per 2 jaren. Let op MR-scan niet meer beschikbaar (oude questionnaire hergebruiken).</t>
  </si>
  <si>
    <t>Formatiecyclus voor komend schooljaar afspreken (http://www.scenariomodel-vo.nl/Basisprognose).</t>
  </si>
  <si>
    <t>12.1.f</t>
  </si>
  <si>
    <t>Met benchmark vergelijken. Functiemix en flexibele schil meenemen.</t>
  </si>
  <si>
    <t>Jaarlijks evaluatie (aandacht voor werkdruk OOP en overige taken).</t>
  </si>
  <si>
    <t>Formatie: vacatures?</t>
  </si>
  <si>
    <t>Volgend schooljar: vakantieregeling &amp; roostervrije dagen vaststellen/invullen</t>
  </si>
  <si>
    <t>Samenhang met schoolplan duidelijk? PMR IR over datum &amp; inhoud.</t>
  </si>
  <si>
    <t>Juli</t>
  </si>
  <si>
    <t xml:space="preserve">Formatie volgend schooljaar </t>
  </si>
  <si>
    <t>Formeel vaststellen</t>
  </si>
  <si>
    <t>Controle (moet 0)</t>
  </si>
  <si>
    <t>Controle (moet WAAR)</t>
  </si>
  <si>
    <t>Situatie as per augustus 2024</t>
  </si>
  <si>
    <t>MR Jaarcylus en WMS-CAO (met dank aan Rutger Hendriks van MR CGU voor het idee)</t>
  </si>
  <si>
    <t>Behandeld. Op orde. Niet meer te volgen</t>
  </si>
  <si>
    <t>Controle aantal items en verdeling MR/PMR</t>
  </si>
  <si>
    <t>Professioneel statuut van de leraar (WVO 2020, artikel 7.8)</t>
  </si>
  <si>
    <t>Elke andere jaar checken</t>
  </si>
  <si>
    <t>Wanneer</t>
  </si>
  <si>
    <t>als MR</t>
  </si>
  <si>
    <t>Controle verdeling tussen PMR en MR1 t/m MR7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</si>
</sst>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1" fillId="3" borderId="0" xfId="0" applyFont="1" applyFill="1" applyProtection="1">
      <protection locked="0"/>
    </xf>
    <xf numFmtId="0" fontId="0" fillId="3" borderId="0" xfId="0" applyFill="1" applyAlignment="1" applyProtection="1">
      <alignment vertical="center"/>
      <protection locked="0"/>
    </xf>
    <xf numFmtId="0" fontId="3" fillId="3" borderId="0" xfId="0" applyFont="1" applyFill="1"/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4" borderId="0" xfId="0" applyFill="1"/>
    <xf numFmtId="14" fontId="1" fillId="4" borderId="0" xfId="0" applyNumberFormat="1" applyFont="1" applyFill="1" applyProtection="1">
      <protection locked="0"/>
    </xf>
    <xf numFmtId="0" fontId="0" fillId="2" borderId="0" xfId="0" applyFill="1"/>
    <xf numFmtId="0" fontId="4" fillId="5" borderId="0" xfId="0" applyFont="1" applyFill="1"/>
    <xf numFmtId="0" fontId="0" fillId="5" borderId="0" xfId="0" applyFill="1"/>
    <xf numFmtId="0" fontId="0" fillId="4" borderId="0" xfId="0" applyFill="1" applyAlignment="1" applyProtection="1">
      <alignment vertical="center"/>
      <protection locked="0"/>
    </xf>
    <xf numFmtId="0" fontId="4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5" borderId="0" xfId="0" applyFont="1" applyFill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3" borderId="0" xfId="0" applyFill="1" applyAlignment="1" applyProtection="1">
      <alignment horizontal="left"/>
      <protection locked="0"/>
    </xf>
    <xf numFmtId="0" fontId="8" fillId="3" borderId="0" xfId="1" applyFont="1" applyFill="1" applyBorder="1"/>
    <xf numFmtId="0" fontId="0" fillId="0" borderId="0" xfId="0" applyAlignment="1">
      <alignment wrapText="1"/>
    </xf>
    <xf numFmtId="0" fontId="1" fillId="6" borderId="0" xfId="0" applyFont="1" applyFill="1"/>
    <xf numFmtId="0" fontId="1" fillId="6" borderId="0" xfId="0" applyFont="1" applyFill="1" applyAlignment="1">
      <alignment wrapText="1"/>
    </xf>
    <xf numFmtId="16" fontId="0" fillId="0" borderId="0" xfId="0" applyNumberFormat="1"/>
    <xf numFmtId="0" fontId="1" fillId="0" borderId="0" xfId="0" applyFont="1"/>
    <xf numFmtId="0" fontId="2" fillId="0" borderId="0" xfId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14" fontId="9" fillId="0" borderId="0" xfId="0" applyNumberFormat="1" applyFont="1" applyAlignment="1">
      <alignment horizontal="left" vertical="center"/>
    </xf>
    <xf numFmtId="14" fontId="9" fillId="0" borderId="0" xfId="0" applyNumberFormat="1" applyFont="1" applyAlignment="1">
      <alignment horizontal="left" vertical="center" wrapText="1" indent="5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 indent="5"/>
    </xf>
    <xf numFmtId="0" fontId="9" fillId="0" borderId="0" xfId="0" applyFont="1" applyAlignment="1">
      <alignment horizontal="left" vertical="center" wrapText="1" indent="5"/>
    </xf>
    <xf numFmtId="0" fontId="0" fillId="8" borderId="0" xfId="0" applyFill="1"/>
    <xf numFmtId="0" fontId="1" fillId="6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17" fontId="0" fillId="0" borderId="0" xfId="0" applyNumberFormat="1"/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0" xfId="0" applyFont="1" applyFill="1"/>
    <xf numFmtId="0" fontId="4" fillId="0" borderId="0" xfId="0" applyFont="1"/>
    <xf numFmtId="16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1" applyFill="1" applyBorder="1"/>
    <xf numFmtId="0" fontId="4" fillId="0" borderId="0" xfId="0" applyFont="1" applyAlignment="1">
      <alignment horizontal="left" vertical="center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1" fillId="8" borderId="0" xfId="0" applyFont="1" applyFill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1" fillId="5" borderId="0" xfId="0" applyFont="1" applyFill="1"/>
    <xf numFmtId="0" fontId="0" fillId="8" borderId="0" xfId="0" applyFill="1" applyAlignment="1">
      <alignment horizontal="center"/>
    </xf>
    <xf numFmtId="0" fontId="1" fillId="8" borderId="0" xfId="0" applyFont="1" applyFill="1" applyAlignment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641350</xdr:colOff>
      <xdr:row>1</xdr:row>
      <xdr:rowOff>5792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864E2BD-8467-4042-8043-B58B84CDF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1</xdr:row>
      <xdr:rowOff>75642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F84896C-2FAD-4B2C-A3D1-8F5A072D0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292100</xdr:colOff>
      <xdr:row>1</xdr:row>
      <xdr:rowOff>43892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6281ECD-0610-44F3-8B23-993818529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1657350</xdr:colOff>
      <xdr:row>1</xdr:row>
      <xdr:rowOff>101042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3C7D120-4588-45D2-AC7F-4497929AC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1657350</xdr:colOff>
      <xdr:row>0</xdr:row>
      <xdr:rowOff>1529792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CD598EB-EC21-4173-99FD-5C8F21FB9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292100</xdr:colOff>
      <xdr:row>1</xdr:row>
      <xdr:rowOff>24842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4905B5C-6C18-4962-AF2B-734DFE3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1657350</xdr:colOff>
      <xdr:row>1</xdr:row>
      <xdr:rowOff>31192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2CDD775-0973-4B35-ACC2-873E0AE14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1485900</xdr:colOff>
      <xdr:row>1</xdr:row>
      <xdr:rowOff>43892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F4F8A7B-70F1-4787-A518-EFC8C3FF5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1657350</xdr:colOff>
      <xdr:row>1</xdr:row>
      <xdr:rowOff>37542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C142B59-2230-446E-9F72-91710857F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2241550</xdr:colOff>
      <xdr:row>1</xdr:row>
      <xdr:rowOff>107392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FA41C55-CC9F-43CF-B481-66CECC931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285750</xdr:colOff>
      <xdr:row>1</xdr:row>
      <xdr:rowOff>75642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6B207EC-884A-4105-9D52-773F103C9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3238500</xdr:colOff>
      <xdr:row>1</xdr:row>
      <xdr:rowOff>43892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F48281B-7A80-4C3C-87F7-8A79D6A75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374650</xdr:colOff>
      <xdr:row>0</xdr:row>
      <xdr:rowOff>1529792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EAB3B64-096D-43E9-AD51-F01167CF9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234950</xdr:colOff>
      <xdr:row>0</xdr:row>
      <xdr:rowOff>1529792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2668481-CBCC-4211-ADD0-29238D29F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266700</xdr:colOff>
      <xdr:row>1</xdr:row>
      <xdr:rowOff>43892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DC44889-2797-4D32-B22D-E38913BAD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596900</xdr:colOff>
      <xdr:row>0</xdr:row>
      <xdr:rowOff>1529792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32F723C-F68F-3B6C-349E-5E83E4301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488950</xdr:colOff>
      <xdr:row>0</xdr:row>
      <xdr:rowOff>1529792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3B1053C-3C2D-4839-8B99-3E8C4F816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2393950</xdr:colOff>
      <xdr:row>1</xdr:row>
      <xdr:rowOff>56592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F4ECA3A-7080-4077-A692-C1E93CE62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292100</xdr:colOff>
      <xdr:row>1</xdr:row>
      <xdr:rowOff>69292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7245942-A828-4290-A519-C68BF6C8C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529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obmedezeggenschap.nl/cursussen/basis-medezeggenschap-v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oion.nl/instrumenten/arboscan-vo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3FA5-6473-4382-A425-492E8205F308}">
  <dimension ref="A1:K20"/>
  <sheetViews>
    <sheetView workbookViewId="0">
      <selection activeCell="A8" sqref="A8"/>
    </sheetView>
  </sheetViews>
  <sheetFormatPr baseColWidth="10" defaultColWidth="8.83203125" defaultRowHeight="16" x14ac:dyDescent="0.2"/>
  <cols>
    <col min="1" max="1" width="53" style="41" customWidth="1"/>
    <col min="2" max="2" width="13.5" style="41" bestFit="1" customWidth="1"/>
    <col min="3" max="6" width="8.83203125" style="41"/>
    <col min="7" max="7" width="13.5" style="41" bestFit="1" customWidth="1"/>
    <col min="8" max="16384" width="8.83203125" style="41"/>
  </cols>
  <sheetData>
    <row r="1" spans="1:11" ht="120" customHeight="1" x14ac:dyDescent="0.2"/>
    <row r="2" spans="1:11" x14ac:dyDescent="0.2">
      <c r="A2" s="59" t="s">
        <v>209</v>
      </c>
    </row>
    <row r="4" spans="1:11" ht="17" x14ac:dyDescent="0.2">
      <c r="A4" s="38" t="s">
        <v>0</v>
      </c>
      <c r="B4" s="39" t="s">
        <v>165</v>
      </c>
      <c r="G4" s="39" t="s">
        <v>1</v>
      </c>
    </row>
    <row r="5" spans="1:11" ht="17" x14ac:dyDescent="0.2">
      <c r="A5" s="38" t="s">
        <v>2</v>
      </c>
      <c r="B5" s="39" t="s">
        <v>3</v>
      </c>
      <c r="G5" s="42">
        <v>45251</v>
      </c>
    </row>
    <row r="6" spans="1:11" x14ac:dyDescent="0.2">
      <c r="A6" s="43"/>
      <c r="B6" s="42"/>
      <c r="G6" s="44"/>
    </row>
    <row r="7" spans="1:11" x14ac:dyDescent="0.2">
      <c r="A7" s="43"/>
      <c r="B7" s="42"/>
      <c r="G7" s="66"/>
      <c r="H7" s="59"/>
      <c r="I7" s="59"/>
      <c r="J7" s="59"/>
      <c r="K7" s="59"/>
    </row>
    <row r="8" spans="1:11" x14ac:dyDescent="0.2">
      <c r="A8" s="43"/>
      <c r="B8" s="44"/>
      <c r="G8" s="40"/>
    </row>
    <row r="9" spans="1:11" x14ac:dyDescent="0.2">
      <c r="A9" s="43"/>
      <c r="B9" s="44"/>
    </row>
    <row r="10" spans="1:11" x14ac:dyDescent="0.2">
      <c r="A10" s="43"/>
      <c r="B10" s="44"/>
    </row>
    <row r="11" spans="1:11" x14ac:dyDescent="0.2">
      <c r="A11" s="45"/>
      <c r="B11" s="42"/>
    </row>
    <row r="12" spans="1:11" x14ac:dyDescent="0.2">
      <c r="A12" s="43"/>
      <c r="B12" s="40"/>
    </row>
    <row r="13" spans="1:11" x14ac:dyDescent="0.2">
      <c r="A13" s="43"/>
    </row>
    <row r="14" spans="1:11" x14ac:dyDescent="0.2">
      <c r="A14" s="39" t="s">
        <v>223</v>
      </c>
      <c r="B14" s="39" t="s">
        <v>166</v>
      </c>
    </row>
    <row r="15" spans="1:11" x14ac:dyDescent="0.2">
      <c r="A15" s="46"/>
      <c r="B15" s="44"/>
    </row>
    <row r="16" spans="1:11" x14ac:dyDescent="0.2">
      <c r="A16" s="46"/>
      <c r="B16" s="44"/>
    </row>
    <row r="17" spans="1:2" x14ac:dyDescent="0.2">
      <c r="A17" s="46"/>
      <c r="B17" s="44"/>
    </row>
    <row r="18" spans="1:2" x14ac:dyDescent="0.2">
      <c r="B18" s="44"/>
    </row>
    <row r="19" spans="1:2" x14ac:dyDescent="0.2">
      <c r="B19" s="44"/>
    </row>
    <row r="20" spans="1:2" x14ac:dyDescent="0.2">
      <c r="B20" s="4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0BAC-FEA1-4215-9644-D6DB488FDB14}">
  <dimension ref="A1:A6"/>
  <sheetViews>
    <sheetView workbookViewId="0">
      <selection activeCell="E12" sqref="E12"/>
    </sheetView>
  </sheetViews>
  <sheetFormatPr baseColWidth="10" defaultColWidth="8.83203125" defaultRowHeight="15" x14ac:dyDescent="0.2"/>
  <sheetData>
    <row r="1" spans="1:1" ht="114.5" customHeight="1" x14ac:dyDescent="0.2"/>
    <row r="2" spans="1:1" x14ac:dyDescent="0.2">
      <c r="A2" s="36" t="s">
        <v>221</v>
      </c>
    </row>
    <row r="4" spans="1:1" ht="16" x14ac:dyDescent="0.2">
      <c r="A4" s="59" t="s">
        <v>142</v>
      </c>
    </row>
    <row r="5" spans="1:1" ht="16" x14ac:dyDescent="0.2">
      <c r="A5" s="59" t="s">
        <v>149</v>
      </c>
    </row>
    <row r="6" spans="1:1" ht="16" x14ac:dyDescent="0.2">
      <c r="A6" s="59" t="s">
        <v>144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441FA-30C9-4A80-A2F3-BFE1E74757FE}">
  <dimension ref="A1:M35"/>
  <sheetViews>
    <sheetView workbookViewId="0">
      <selection activeCell="C9" sqref="C9"/>
    </sheetView>
  </sheetViews>
  <sheetFormatPr baseColWidth="10" defaultColWidth="12" defaultRowHeight="15" x14ac:dyDescent="0.2"/>
  <cols>
    <col min="2" max="2" width="3.5" bestFit="1" customWidth="1"/>
    <col min="3" max="3" width="69" customWidth="1"/>
    <col min="4" max="4" width="12.5" bestFit="1" customWidth="1"/>
    <col min="5" max="5" width="10.1640625" customWidth="1"/>
    <col min="6" max="6" width="106.83203125" customWidth="1"/>
  </cols>
  <sheetData>
    <row r="1" spans="1:6" ht="117" customHeight="1" x14ac:dyDescent="0.2"/>
    <row r="2" spans="1:6" ht="16" x14ac:dyDescent="0.2">
      <c r="A2" s="25" t="s">
        <v>150</v>
      </c>
      <c r="C2" s="59" t="s">
        <v>142</v>
      </c>
      <c r="E2" s="60"/>
    </row>
    <row r="3" spans="1:6" ht="16" x14ac:dyDescent="0.2">
      <c r="C3" s="59" t="s">
        <v>149</v>
      </c>
      <c r="E3" s="61"/>
    </row>
    <row r="4" spans="1:6" ht="16" x14ac:dyDescent="0.2">
      <c r="C4" s="59" t="s">
        <v>144</v>
      </c>
    </row>
    <row r="5" spans="1:6" x14ac:dyDescent="0.2">
      <c r="C5" t="s">
        <v>145</v>
      </c>
    </row>
    <row r="6" spans="1:6" ht="16" x14ac:dyDescent="0.2">
      <c r="A6" s="36" t="s">
        <v>208</v>
      </c>
      <c r="B6" s="59" t="s">
        <v>8</v>
      </c>
      <c r="C6" s="59" t="s">
        <v>4</v>
      </c>
      <c r="D6" s="63" t="s">
        <v>13</v>
      </c>
      <c r="E6" s="63" t="s">
        <v>14</v>
      </c>
      <c r="F6" s="59" t="s">
        <v>5</v>
      </c>
    </row>
    <row r="7" spans="1:6" x14ac:dyDescent="0.2">
      <c r="B7">
        <v>1</v>
      </c>
      <c r="C7" t="s">
        <v>146</v>
      </c>
      <c r="D7" s="21"/>
      <c r="E7" s="21"/>
    </row>
    <row r="8" spans="1:6" x14ac:dyDescent="0.2">
      <c r="B8">
        <f>B7+1</f>
        <v>2</v>
      </c>
      <c r="C8" t="s">
        <v>147</v>
      </c>
      <c r="D8" s="21"/>
      <c r="E8" s="21"/>
    </row>
    <row r="9" spans="1:6" x14ac:dyDescent="0.2">
      <c r="B9">
        <f t="shared" ref="B9:B17" si="0">B8+1</f>
        <v>3</v>
      </c>
      <c r="C9" t="s">
        <v>202</v>
      </c>
      <c r="D9" s="21"/>
      <c r="E9" s="21"/>
    </row>
    <row r="10" spans="1:6" x14ac:dyDescent="0.2">
      <c r="C10" t="s">
        <v>203</v>
      </c>
      <c r="D10" s="21"/>
      <c r="E10" s="21"/>
    </row>
    <row r="11" spans="1:6" x14ac:dyDescent="0.2">
      <c r="C11" t="s">
        <v>204</v>
      </c>
      <c r="D11" s="21"/>
      <c r="E11" s="21"/>
    </row>
    <row r="12" spans="1:6" x14ac:dyDescent="0.2">
      <c r="B12">
        <f>B9+1</f>
        <v>4</v>
      </c>
      <c r="D12" s="21"/>
      <c r="E12" s="21"/>
    </row>
    <row r="13" spans="1:6" x14ac:dyDescent="0.2">
      <c r="B13">
        <f t="shared" si="0"/>
        <v>5</v>
      </c>
      <c r="D13" s="21"/>
      <c r="E13" s="21"/>
    </row>
    <row r="14" spans="1:6" x14ac:dyDescent="0.2">
      <c r="B14">
        <f t="shared" si="0"/>
        <v>6</v>
      </c>
      <c r="D14" s="21"/>
      <c r="E14" s="21"/>
    </row>
    <row r="15" spans="1:6" x14ac:dyDescent="0.2">
      <c r="B15">
        <f t="shared" si="0"/>
        <v>7</v>
      </c>
      <c r="D15" s="21"/>
      <c r="E15" s="21"/>
    </row>
    <row r="16" spans="1:6" x14ac:dyDescent="0.2">
      <c r="B16">
        <f t="shared" si="0"/>
        <v>8</v>
      </c>
      <c r="C16" t="s">
        <v>206</v>
      </c>
      <c r="D16" s="21"/>
      <c r="E16" s="21"/>
      <c r="F16" s="62"/>
    </row>
    <row r="17" spans="2:13" x14ac:dyDescent="0.2">
      <c r="B17">
        <f t="shared" si="0"/>
        <v>9</v>
      </c>
      <c r="C17" t="s">
        <v>148</v>
      </c>
      <c r="D17" s="21"/>
      <c r="E17" s="21"/>
      <c r="F17" s="62"/>
    </row>
    <row r="18" spans="2:13" ht="16" x14ac:dyDescent="0.2">
      <c r="M18" s="64"/>
    </row>
    <row r="21" spans="2:13" ht="16" x14ac:dyDescent="0.2">
      <c r="C21" s="59"/>
    </row>
    <row r="22" spans="2:13" x14ac:dyDescent="0.2">
      <c r="C22" s="65"/>
    </row>
    <row r="23" spans="2:13" ht="16" x14ac:dyDescent="0.2">
      <c r="C23" s="59"/>
    </row>
    <row r="24" spans="2:13" ht="16" x14ac:dyDescent="0.2">
      <c r="C24" s="59"/>
    </row>
    <row r="29" spans="2:13" ht="16" x14ac:dyDescent="0.2">
      <c r="C29" s="59"/>
    </row>
    <row r="35" spans="3:3" ht="16" x14ac:dyDescent="0.2">
      <c r="C35" s="5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3CDF-FFA4-4DD1-BFD9-60F63ED34E7D}">
  <dimension ref="A1:N40"/>
  <sheetViews>
    <sheetView workbookViewId="0">
      <selection activeCell="C6" sqref="C6"/>
    </sheetView>
  </sheetViews>
  <sheetFormatPr baseColWidth="10" defaultColWidth="12" defaultRowHeight="15" x14ac:dyDescent="0.2"/>
  <cols>
    <col min="2" max="2" width="3.5" bestFit="1" customWidth="1"/>
    <col min="3" max="3" width="42.5" customWidth="1"/>
    <col min="4" max="4" width="19.5" customWidth="1"/>
    <col min="5" max="5" width="10.1640625" customWidth="1"/>
    <col min="6" max="6" width="106.83203125" customWidth="1"/>
    <col min="7" max="7" width="21.83203125" customWidth="1"/>
  </cols>
  <sheetData>
    <row r="1" spans="1:6" ht="112.5" customHeight="1" x14ac:dyDescent="0.2"/>
    <row r="2" spans="1:6" ht="16" x14ac:dyDescent="0.2">
      <c r="A2" s="25" t="s">
        <v>67</v>
      </c>
      <c r="C2" s="59" t="s">
        <v>142</v>
      </c>
      <c r="E2" s="60"/>
    </row>
    <row r="3" spans="1:6" ht="16" x14ac:dyDescent="0.2">
      <c r="C3" s="59" t="s">
        <v>149</v>
      </c>
      <c r="E3" s="61"/>
    </row>
    <row r="4" spans="1:6" ht="16" x14ac:dyDescent="0.2">
      <c r="C4" s="59" t="s">
        <v>144</v>
      </c>
    </row>
    <row r="5" spans="1:6" x14ac:dyDescent="0.2">
      <c r="C5" t="s">
        <v>145</v>
      </c>
    </row>
    <row r="6" spans="1:6" ht="16" x14ac:dyDescent="0.2">
      <c r="A6" s="36" t="s">
        <v>208</v>
      </c>
      <c r="B6" s="59" t="s">
        <v>8</v>
      </c>
      <c r="C6" s="59" t="s">
        <v>4</v>
      </c>
      <c r="D6" s="63" t="s">
        <v>13</v>
      </c>
      <c r="E6" s="63" t="s">
        <v>14</v>
      </c>
      <c r="F6" s="59" t="s">
        <v>5</v>
      </c>
    </row>
    <row r="7" spans="1:6" x14ac:dyDescent="0.2">
      <c r="B7">
        <v>1</v>
      </c>
      <c r="C7" t="s">
        <v>146</v>
      </c>
      <c r="D7" s="21"/>
      <c r="E7" s="21"/>
    </row>
    <row r="8" spans="1:6" x14ac:dyDescent="0.2">
      <c r="B8">
        <f>B7+1</f>
        <v>2</v>
      </c>
      <c r="C8" t="s">
        <v>147</v>
      </c>
      <c r="D8" s="21"/>
      <c r="E8" s="21"/>
    </row>
    <row r="9" spans="1:6" x14ac:dyDescent="0.2">
      <c r="B9">
        <f>B8+1</f>
        <v>3</v>
      </c>
      <c r="C9" t="s">
        <v>202</v>
      </c>
      <c r="D9" s="21"/>
      <c r="E9" s="21"/>
    </row>
    <row r="10" spans="1:6" x14ac:dyDescent="0.2">
      <c r="C10" t="s">
        <v>203</v>
      </c>
      <c r="D10" s="21"/>
      <c r="E10" s="21"/>
    </row>
    <row r="11" spans="1:6" x14ac:dyDescent="0.2">
      <c r="C11" t="s">
        <v>204</v>
      </c>
      <c r="D11" s="21"/>
      <c r="E11" s="21"/>
    </row>
    <row r="12" spans="1:6" x14ac:dyDescent="0.2">
      <c r="A12">
        <f>'2024-25'!A32</f>
        <v>29</v>
      </c>
      <c r="B12">
        <f>B9+1</f>
        <v>4</v>
      </c>
      <c r="C12" t="str">
        <f>'2024-25'!E32</f>
        <v>Begroting school</v>
      </c>
      <c r="D12" s="21" t="str">
        <f>'2024-25'!F32</f>
        <v>8.2.a / 11.1.b / 15.2</v>
      </c>
      <c r="E12" s="21">
        <f>'2024-25'!G32</f>
        <v>0</v>
      </c>
      <c r="F12" t="str">
        <f>'2024-25'!H32</f>
        <v>Wijzingingen in meer jarig financieel beleid?</v>
      </c>
    </row>
    <row r="13" spans="1:6" x14ac:dyDescent="0.2">
      <c r="A13">
        <f>'2024-25'!A33</f>
        <v>30</v>
      </c>
      <c r="B13">
        <f t="shared" ref="B13:B22" si="0">B12+1</f>
        <v>5</v>
      </c>
      <c r="C13" t="str">
        <f>'2024-25'!E33</f>
        <v>MR-scan (https://www.sterkmedezeggenschap.nl/mr-scan/)</v>
      </c>
      <c r="D13" s="21">
        <f>'2024-25'!F33</f>
        <v>0</v>
      </c>
      <c r="E13" s="21">
        <f>'2024-25'!G33</f>
        <v>0</v>
      </c>
      <c r="F13" t="str">
        <f>'2024-25'!H33</f>
        <v>1 keer per 2 jaren. Let op MR-scan niet meer beschikbaar (oude questionnaire hergebruiken).</v>
      </c>
    </row>
    <row r="14" spans="1:6" x14ac:dyDescent="0.2">
      <c r="A14">
        <f>'2024-25'!A34</f>
        <v>31</v>
      </c>
      <c r="B14">
        <f t="shared" si="0"/>
        <v>6</v>
      </c>
      <c r="C14" t="str">
        <f>'2024-25'!E34</f>
        <v>Concept uitgangspunten schoolplan</v>
      </c>
      <c r="D14" s="21">
        <f>'2024-25'!F34</f>
        <v>0</v>
      </c>
      <c r="E14" s="21">
        <f>'2024-25'!G34</f>
        <v>0</v>
      </c>
      <c r="F14" t="str">
        <f>'2024-25'!H34</f>
        <v>1 keer per 4 jaren.</v>
      </c>
    </row>
    <row r="15" spans="1:6" x14ac:dyDescent="0.2">
      <c r="A15">
        <f>'2024-25'!A35</f>
        <v>32</v>
      </c>
      <c r="B15">
        <f t="shared" si="0"/>
        <v>7</v>
      </c>
      <c r="C15" t="str">
        <f>'2024-25'!E35</f>
        <v>Leerlingenstatuut</v>
      </c>
      <c r="D15" s="21" t="str">
        <f>'2024-25'!F35</f>
        <v>14.3.b</v>
      </c>
      <c r="E15" s="21">
        <f>'2024-25'!G35</f>
        <v>0</v>
      </c>
      <c r="F15" t="str">
        <f>'2024-25'!H35</f>
        <v>Elke andere jaar checken (WVO art 24g).</v>
      </c>
    </row>
    <row r="16" spans="1:6" x14ac:dyDescent="0.2">
      <c r="B16">
        <f t="shared" si="0"/>
        <v>8</v>
      </c>
      <c r="D16" s="21"/>
      <c r="E16" s="21"/>
    </row>
    <row r="17" spans="2:14" x14ac:dyDescent="0.2">
      <c r="B17">
        <f t="shared" si="0"/>
        <v>9</v>
      </c>
      <c r="D17" s="21"/>
      <c r="E17" s="21"/>
    </row>
    <row r="18" spans="2:14" x14ac:dyDescent="0.2">
      <c r="B18">
        <f t="shared" si="0"/>
        <v>10</v>
      </c>
      <c r="D18" s="21"/>
      <c r="E18" s="21"/>
    </row>
    <row r="19" spans="2:14" x14ac:dyDescent="0.2">
      <c r="B19">
        <f t="shared" si="0"/>
        <v>11</v>
      </c>
      <c r="D19" s="21"/>
      <c r="E19" s="21"/>
    </row>
    <row r="20" spans="2:14" x14ac:dyDescent="0.2">
      <c r="B20">
        <f t="shared" si="0"/>
        <v>12</v>
      </c>
      <c r="C20" t="s">
        <v>206</v>
      </c>
      <c r="D20" s="21"/>
      <c r="E20" s="21"/>
      <c r="F20" s="62"/>
    </row>
    <row r="21" spans="2:14" x14ac:dyDescent="0.2">
      <c r="B21">
        <f t="shared" si="0"/>
        <v>13</v>
      </c>
      <c r="C21" t="s">
        <v>148</v>
      </c>
      <c r="D21" s="21"/>
      <c r="E21" s="21"/>
      <c r="F21" s="62"/>
    </row>
    <row r="22" spans="2:14" ht="16" x14ac:dyDescent="0.2">
      <c r="B22">
        <f t="shared" si="0"/>
        <v>14</v>
      </c>
      <c r="C22" t="s">
        <v>205</v>
      </c>
      <c r="D22" s="21"/>
      <c r="E22" s="21"/>
      <c r="F22" s="62"/>
      <c r="N22" s="64"/>
    </row>
    <row r="23" spans="2:14" ht="16" x14ac:dyDescent="0.2">
      <c r="N23" s="64"/>
    </row>
    <row r="26" spans="2:14" ht="16" x14ac:dyDescent="0.2">
      <c r="C26" s="59"/>
    </row>
    <row r="27" spans="2:14" x14ac:dyDescent="0.2">
      <c r="C27" s="65"/>
    </row>
    <row r="28" spans="2:14" ht="16" x14ac:dyDescent="0.2">
      <c r="C28" s="59"/>
    </row>
    <row r="29" spans="2:14" ht="16" x14ac:dyDescent="0.2">
      <c r="C29" s="59"/>
    </row>
    <row r="34" spans="3:3" ht="16" x14ac:dyDescent="0.2">
      <c r="C34" s="59"/>
    </row>
    <row r="40" spans="3:3" ht="16" x14ac:dyDescent="0.2">
      <c r="C40" s="5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63879-C325-422C-A1FD-F76CCC8998E2}">
  <dimension ref="A1:N35"/>
  <sheetViews>
    <sheetView workbookViewId="0">
      <selection activeCell="C3" sqref="C3"/>
    </sheetView>
  </sheetViews>
  <sheetFormatPr baseColWidth="10" defaultColWidth="12" defaultRowHeight="15" x14ac:dyDescent="0.2"/>
  <cols>
    <col min="2" max="2" width="3.5" bestFit="1" customWidth="1"/>
    <col min="3" max="3" width="42.5" customWidth="1"/>
    <col min="4" max="4" width="19.5" customWidth="1"/>
    <col min="5" max="5" width="10.1640625" customWidth="1"/>
    <col min="6" max="6" width="106.83203125" customWidth="1"/>
    <col min="7" max="7" width="21.83203125" customWidth="1"/>
  </cols>
  <sheetData>
    <row r="1" spans="1:6" ht="123" customHeight="1" x14ac:dyDescent="0.2"/>
    <row r="2" spans="1:6" ht="16" x14ac:dyDescent="0.2">
      <c r="A2" s="25" t="s">
        <v>78</v>
      </c>
      <c r="C2" s="59" t="s">
        <v>142</v>
      </c>
      <c r="E2" s="60"/>
    </row>
    <row r="3" spans="1:6" ht="16" x14ac:dyDescent="0.2">
      <c r="C3" s="59" t="s">
        <v>149</v>
      </c>
      <c r="E3" s="61"/>
    </row>
    <row r="4" spans="1:6" ht="16" x14ac:dyDescent="0.2">
      <c r="C4" s="59" t="s">
        <v>144</v>
      </c>
    </row>
    <row r="5" spans="1:6" x14ac:dyDescent="0.2">
      <c r="C5" t="s">
        <v>145</v>
      </c>
    </row>
    <row r="6" spans="1:6" ht="16" x14ac:dyDescent="0.2">
      <c r="A6" s="36" t="s">
        <v>208</v>
      </c>
      <c r="B6" s="59" t="s">
        <v>8</v>
      </c>
      <c r="C6" s="59" t="s">
        <v>4</v>
      </c>
      <c r="D6" s="63" t="s">
        <v>13</v>
      </c>
      <c r="E6" s="63" t="s">
        <v>14</v>
      </c>
      <c r="F6" s="59" t="s">
        <v>5</v>
      </c>
    </row>
    <row r="7" spans="1:6" x14ac:dyDescent="0.2">
      <c r="B7">
        <v>1</v>
      </c>
      <c r="C7" t="s">
        <v>146</v>
      </c>
      <c r="D7" s="21"/>
      <c r="E7" s="21"/>
    </row>
    <row r="8" spans="1:6" x14ac:dyDescent="0.2">
      <c r="B8">
        <f>B7+1</f>
        <v>2</v>
      </c>
      <c r="C8" t="s">
        <v>147</v>
      </c>
      <c r="D8" s="21"/>
      <c r="E8" s="21"/>
    </row>
    <row r="9" spans="1:6" x14ac:dyDescent="0.2">
      <c r="B9">
        <f>B8+1</f>
        <v>3</v>
      </c>
      <c r="C9" t="s">
        <v>202</v>
      </c>
      <c r="D9" s="21"/>
      <c r="E9" s="21"/>
    </row>
    <row r="10" spans="1:6" x14ac:dyDescent="0.2">
      <c r="C10" t="s">
        <v>203</v>
      </c>
      <c r="D10" s="21"/>
      <c r="E10" s="21"/>
    </row>
    <row r="11" spans="1:6" x14ac:dyDescent="0.2">
      <c r="C11" t="s">
        <v>204</v>
      </c>
      <c r="D11" s="21"/>
      <c r="E11" s="21"/>
    </row>
    <row r="12" spans="1:6" x14ac:dyDescent="0.2">
      <c r="A12">
        <f>'2024-25'!A36</f>
        <v>33</v>
      </c>
      <c r="B12">
        <f>B9+1</f>
        <v>4</v>
      </c>
      <c r="C12" t="str">
        <f>'2024-25'!E36</f>
        <v>Tevredenheidsenquetes (leerlingen, ouders, personeel)</v>
      </c>
      <c r="F12" t="str">
        <f>'2024-25'!H36</f>
        <v>Evaluatie. Wijzigingen nodig? Timing?</v>
      </c>
    </row>
    <row r="13" spans="1:6" x14ac:dyDescent="0.2">
      <c r="B13">
        <f t="shared" ref="B13:B17" si="0">B12+1</f>
        <v>5</v>
      </c>
      <c r="D13" s="21"/>
      <c r="E13" s="21"/>
    </row>
    <row r="14" spans="1:6" x14ac:dyDescent="0.2">
      <c r="B14">
        <f t="shared" si="0"/>
        <v>6</v>
      </c>
      <c r="D14" s="21"/>
      <c r="E14" s="21"/>
    </row>
    <row r="15" spans="1:6" x14ac:dyDescent="0.2">
      <c r="B15">
        <f t="shared" si="0"/>
        <v>7</v>
      </c>
      <c r="C15" t="s">
        <v>206</v>
      </c>
      <c r="D15" s="21"/>
      <c r="E15" s="21"/>
      <c r="F15" s="62"/>
    </row>
    <row r="16" spans="1:6" x14ac:dyDescent="0.2">
      <c r="B16">
        <f t="shared" si="0"/>
        <v>8</v>
      </c>
      <c r="C16" t="s">
        <v>148</v>
      </c>
      <c r="D16" s="21"/>
      <c r="E16" s="21"/>
      <c r="F16" s="62"/>
    </row>
    <row r="17" spans="2:14" ht="16" x14ac:dyDescent="0.2">
      <c r="B17">
        <f t="shared" si="0"/>
        <v>9</v>
      </c>
      <c r="C17" t="s">
        <v>205</v>
      </c>
      <c r="D17" s="21"/>
      <c r="E17" s="21"/>
      <c r="F17" s="62"/>
      <c r="N17" s="64"/>
    </row>
    <row r="18" spans="2:14" ht="16" x14ac:dyDescent="0.2">
      <c r="N18" s="64"/>
    </row>
    <row r="21" spans="2:14" ht="16" x14ac:dyDescent="0.2">
      <c r="C21" s="59"/>
    </row>
    <row r="22" spans="2:14" x14ac:dyDescent="0.2">
      <c r="C22" s="65"/>
    </row>
    <row r="23" spans="2:14" ht="16" x14ac:dyDescent="0.2">
      <c r="C23" s="59"/>
    </row>
    <row r="24" spans="2:14" ht="16" x14ac:dyDescent="0.2">
      <c r="C24" s="59"/>
    </row>
    <row r="29" spans="2:14" ht="16" x14ac:dyDescent="0.2">
      <c r="C29" s="59"/>
    </row>
    <row r="35" spans="3:3" ht="16" x14ac:dyDescent="0.2">
      <c r="C35" s="5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3EDEB-761F-4AC8-B017-150CF0737052}">
  <dimension ref="A1:N35"/>
  <sheetViews>
    <sheetView workbookViewId="0">
      <selection activeCell="C3" sqref="C3"/>
    </sheetView>
  </sheetViews>
  <sheetFormatPr baseColWidth="10" defaultColWidth="12" defaultRowHeight="15" x14ac:dyDescent="0.2"/>
  <cols>
    <col min="2" max="2" width="3.5" bestFit="1" customWidth="1"/>
    <col min="3" max="3" width="69" customWidth="1"/>
    <col min="4" max="4" width="12.5" bestFit="1" customWidth="1"/>
    <col min="5" max="5" width="10.1640625" customWidth="1"/>
    <col min="6" max="6" width="106.83203125" customWidth="1"/>
    <col min="7" max="7" width="21.83203125" customWidth="1"/>
  </cols>
  <sheetData>
    <row r="1" spans="1:6" ht="118.5" customHeight="1" x14ac:dyDescent="0.2"/>
    <row r="2" spans="1:6" ht="16" x14ac:dyDescent="0.2">
      <c r="A2" s="25" t="s">
        <v>151</v>
      </c>
      <c r="C2" s="59" t="s">
        <v>142</v>
      </c>
      <c r="E2" s="60"/>
    </row>
    <row r="3" spans="1:6" ht="16" x14ac:dyDescent="0.2">
      <c r="C3" s="59" t="s">
        <v>149</v>
      </c>
      <c r="E3" s="61"/>
    </row>
    <row r="4" spans="1:6" ht="16" x14ac:dyDescent="0.2">
      <c r="C4" s="59" t="s">
        <v>144</v>
      </c>
    </row>
    <row r="5" spans="1:6" x14ac:dyDescent="0.2">
      <c r="C5" t="s">
        <v>145</v>
      </c>
    </row>
    <row r="6" spans="1:6" ht="16" x14ac:dyDescent="0.2">
      <c r="A6" s="36" t="s">
        <v>208</v>
      </c>
      <c r="B6" s="59" t="s">
        <v>8</v>
      </c>
      <c r="C6" s="59" t="s">
        <v>4</v>
      </c>
      <c r="D6" s="63" t="s">
        <v>13</v>
      </c>
      <c r="E6" s="63" t="s">
        <v>14</v>
      </c>
      <c r="F6" s="59" t="s">
        <v>5</v>
      </c>
    </row>
    <row r="7" spans="1:6" x14ac:dyDescent="0.2">
      <c r="B7">
        <v>1</v>
      </c>
      <c r="C7" t="s">
        <v>146</v>
      </c>
      <c r="D7" s="21"/>
      <c r="E7" s="21"/>
    </row>
    <row r="8" spans="1:6" x14ac:dyDescent="0.2">
      <c r="B8">
        <f>B7+1</f>
        <v>2</v>
      </c>
      <c r="C8" t="s">
        <v>147</v>
      </c>
      <c r="D8" s="21"/>
      <c r="E8" s="21"/>
    </row>
    <row r="9" spans="1:6" x14ac:dyDescent="0.2">
      <c r="B9">
        <f t="shared" ref="B9:B17" si="0">B8+1</f>
        <v>3</v>
      </c>
      <c r="C9" t="s">
        <v>202</v>
      </c>
      <c r="D9" s="21"/>
      <c r="E9" s="21"/>
    </row>
    <row r="10" spans="1:6" x14ac:dyDescent="0.2">
      <c r="C10" t="s">
        <v>203</v>
      </c>
      <c r="D10" s="21"/>
      <c r="E10" s="21"/>
    </row>
    <row r="11" spans="1:6" x14ac:dyDescent="0.2">
      <c r="C11" t="s">
        <v>204</v>
      </c>
      <c r="D11" s="21"/>
      <c r="E11" s="21"/>
    </row>
    <row r="12" spans="1:6" x14ac:dyDescent="0.2">
      <c r="B12">
        <f>B9+1</f>
        <v>4</v>
      </c>
      <c r="D12" s="21"/>
      <c r="E12" s="21"/>
    </row>
    <row r="13" spans="1:6" x14ac:dyDescent="0.2">
      <c r="B13">
        <f t="shared" si="0"/>
        <v>5</v>
      </c>
      <c r="D13" s="21"/>
      <c r="E13" s="21"/>
    </row>
    <row r="14" spans="1:6" x14ac:dyDescent="0.2">
      <c r="B14">
        <f t="shared" si="0"/>
        <v>6</v>
      </c>
      <c r="D14" s="21"/>
      <c r="E14" s="21"/>
    </row>
    <row r="15" spans="1:6" x14ac:dyDescent="0.2">
      <c r="B15">
        <f t="shared" si="0"/>
        <v>7</v>
      </c>
      <c r="D15" s="21"/>
      <c r="E15" s="21"/>
    </row>
    <row r="16" spans="1:6" x14ac:dyDescent="0.2">
      <c r="B16">
        <f t="shared" si="0"/>
        <v>8</v>
      </c>
      <c r="C16" t="s">
        <v>206</v>
      </c>
      <c r="D16" s="21"/>
      <c r="E16" s="21"/>
      <c r="F16" s="62"/>
    </row>
    <row r="17" spans="2:14" x14ac:dyDescent="0.2">
      <c r="B17">
        <f t="shared" si="0"/>
        <v>9</v>
      </c>
      <c r="C17" t="s">
        <v>148</v>
      </c>
      <c r="D17" s="21"/>
      <c r="E17" s="21"/>
      <c r="F17" s="62"/>
    </row>
    <row r="18" spans="2:14" ht="16" x14ac:dyDescent="0.2">
      <c r="N18" s="64"/>
    </row>
    <row r="21" spans="2:14" ht="16" x14ac:dyDescent="0.2">
      <c r="C21" s="59"/>
    </row>
    <row r="22" spans="2:14" x14ac:dyDescent="0.2">
      <c r="C22" s="65"/>
    </row>
    <row r="23" spans="2:14" ht="16" x14ac:dyDescent="0.2">
      <c r="C23" s="59"/>
    </row>
    <row r="24" spans="2:14" ht="16" x14ac:dyDescent="0.2">
      <c r="C24" s="59"/>
    </row>
    <row r="29" spans="2:14" ht="16" x14ac:dyDescent="0.2">
      <c r="C29" s="59"/>
    </row>
    <row r="35" spans="3:3" ht="16" x14ac:dyDescent="0.2">
      <c r="C35" s="5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A5F97-1E02-48B2-94C1-4ECDE15A88B8}">
  <dimension ref="A1:N35"/>
  <sheetViews>
    <sheetView workbookViewId="0">
      <selection activeCell="C3" sqref="C3"/>
    </sheetView>
  </sheetViews>
  <sheetFormatPr baseColWidth="10" defaultColWidth="12" defaultRowHeight="15" x14ac:dyDescent="0.2"/>
  <cols>
    <col min="2" max="2" width="3.5" bestFit="1" customWidth="1"/>
    <col min="3" max="3" width="42.5" customWidth="1"/>
    <col min="4" max="4" width="19.5" customWidth="1"/>
    <col min="5" max="5" width="10.1640625" customWidth="1"/>
    <col min="6" max="6" width="106.83203125" customWidth="1"/>
    <col min="7" max="7" width="21.83203125" customWidth="1"/>
  </cols>
  <sheetData>
    <row r="1" spans="1:6" ht="118" customHeight="1" x14ac:dyDescent="0.2"/>
    <row r="2" spans="1:6" ht="16" x14ac:dyDescent="0.2">
      <c r="A2" s="25" t="s">
        <v>123</v>
      </c>
      <c r="C2" s="59" t="s">
        <v>142</v>
      </c>
      <c r="E2" s="60"/>
    </row>
    <row r="3" spans="1:6" ht="16" x14ac:dyDescent="0.2">
      <c r="C3" s="59" t="s">
        <v>149</v>
      </c>
      <c r="E3" s="61"/>
    </row>
    <row r="4" spans="1:6" ht="16" x14ac:dyDescent="0.2">
      <c r="C4" s="59" t="s">
        <v>144</v>
      </c>
    </row>
    <row r="5" spans="1:6" x14ac:dyDescent="0.2">
      <c r="C5" t="s">
        <v>145</v>
      </c>
    </row>
    <row r="6" spans="1:6" ht="16" x14ac:dyDescent="0.2">
      <c r="A6" s="36" t="s">
        <v>208</v>
      </c>
      <c r="B6" s="59" t="s">
        <v>8</v>
      </c>
      <c r="C6" s="59" t="s">
        <v>4</v>
      </c>
      <c r="D6" s="63" t="s">
        <v>13</v>
      </c>
      <c r="E6" s="63" t="s">
        <v>14</v>
      </c>
      <c r="F6" s="59" t="s">
        <v>5</v>
      </c>
    </row>
    <row r="7" spans="1:6" x14ac:dyDescent="0.2">
      <c r="B7">
        <v>1</v>
      </c>
      <c r="C7" t="s">
        <v>146</v>
      </c>
      <c r="D7" s="21"/>
      <c r="E7" s="21"/>
    </row>
    <row r="8" spans="1:6" x14ac:dyDescent="0.2">
      <c r="B8">
        <f>B7+1</f>
        <v>2</v>
      </c>
      <c r="C8" t="s">
        <v>147</v>
      </c>
      <c r="D8" s="21"/>
      <c r="E8" s="21"/>
    </row>
    <row r="9" spans="1:6" x14ac:dyDescent="0.2">
      <c r="B9">
        <f>B8+1</f>
        <v>3</v>
      </c>
      <c r="C9" t="s">
        <v>202</v>
      </c>
      <c r="D9" s="21"/>
      <c r="E9" s="21"/>
    </row>
    <row r="10" spans="1:6" x14ac:dyDescent="0.2">
      <c r="C10" t="s">
        <v>203</v>
      </c>
      <c r="D10" s="21"/>
      <c r="E10" s="21"/>
    </row>
    <row r="11" spans="1:6" x14ac:dyDescent="0.2">
      <c r="C11" t="s">
        <v>204</v>
      </c>
      <c r="D11" s="21"/>
      <c r="E11" s="21"/>
    </row>
    <row r="12" spans="1:6" x14ac:dyDescent="0.2">
      <c r="B12">
        <f>B9+1</f>
        <v>4</v>
      </c>
      <c r="D12" s="21"/>
      <c r="E12" s="21"/>
    </row>
    <row r="13" spans="1:6" x14ac:dyDescent="0.2">
      <c r="B13">
        <f t="shared" ref="B13:B17" si="0">B12+1</f>
        <v>5</v>
      </c>
      <c r="D13" s="21"/>
      <c r="E13" s="21"/>
    </row>
    <row r="14" spans="1:6" x14ac:dyDescent="0.2">
      <c r="B14">
        <f t="shared" si="0"/>
        <v>6</v>
      </c>
      <c r="D14" s="21"/>
      <c r="E14" s="21"/>
    </row>
    <row r="15" spans="1:6" x14ac:dyDescent="0.2">
      <c r="B15">
        <f t="shared" si="0"/>
        <v>7</v>
      </c>
      <c r="C15" t="s">
        <v>206</v>
      </c>
      <c r="D15" s="21"/>
      <c r="E15" s="21"/>
      <c r="F15" s="62"/>
    </row>
    <row r="16" spans="1:6" x14ac:dyDescent="0.2">
      <c r="B16">
        <f t="shared" si="0"/>
        <v>8</v>
      </c>
      <c r="C16" t="s">
        <v>148</v>
      </c>
      <c r="D16" s="21"/>
      <c r="E16" s="21"/>
      <c r="F16" s="62"/>
    </row>
    <row r="17" spans="2:14" ht="16" x14ac:dyDescent="0.2">
      <c r="B17">
        <f t="shared" si="0"/>
        <v>9</v>
      </c>
      <c r="C17" t="s">
        <v>205</v>
      </c>
      <c r="D17" s="21"/>
      <c r="E17" s="21"/>
      <c r="F17" s="62"/>
      <c r="N17" s="64"/>
    </row>
    <row r="18" spans="2:14" ht="16" x14ac:dyDescent="0.2">
      <c r="N18" s="64"/>
    </row>
    <row r="21" spans="2:14" ht="16" x14ac:dyDescent="0.2">
      <c r="C21" s="59"/>
    </row>
    <row r="22" spans="2:14" x14ac:dyDescent="0.2">
      <c r="C22" s="65"/>
    </row>
    <row r="23" spans="2:14" ht="16" x14ac:dyDescent="0.2">
      <c r="C23" s="59"/>
    </row>
    <row r="24" spans="2:14" ht="16" x14ac:dyDescent="0.2">
      <c r="C24" s="59"/>
    </row>
    <row r="29" spans="2:14" ht="16" x14ac:dyDescent="0.2">
      <c r="C29" s="59"/>
    </row>
    <row r="35" spans="3:3" ht="16" x14ac:dyDescent="0.2">
      <c r="C35" s="5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6AA78-5779-4C6A-A9F5-4A2AF19EEF15}">
  <dimension ref="A1:N40"/>
  <sheetViews>
    <sheetView workbookViewId="0">
      <selection activeCell="C3" sqref="C3"/>
    </sheetView>
  </sheetViews>
  <sheetFormatPr baseColWidth="10" defaultColWidth="12" defaultRowHeight="15" x14ac:dyDescent="0.2"/>
  <cols>
    <col min="2" max="2" width="3.5" bestFit="1" customWidth="1"/>
    <col min="3" max="3" width="51.83203125" customWidth="1"/>
    <col min="4" max="4" width="12.5" bestFit="1" customWidth="1"/>
    <col min="5" max="5" width="10.1640625" customWidth="1"/>
    <col min="6" max="6" width="106.83203125" customWidth="1"/>
    <col min="7" max="7" width="21.83203125" customWidth="1"/>
  </cols>
  <sheetData>
    <row r="1" spans="1:6" ht="117" customHeight="1" x14ac:dyDescent="0.2"/>
    <row r="2" spans="1:6" ht="16" x14ac:dyDescent="0.2">
      <c r="A2" s="25" t="s">
        <v>153</v>
      </c>
      <c r="C2" s="59" t="s">
        <v>142</v>
      </c>
      <c r="E2" s="60"/>
    </row>
    <row r="3" spans="1:6" ht="16" x14ac:dyDescent="0.2">
      <c r="C3" s="59" t="s">
        <v>149</v>
      </c>
      <c r="E3" s="61"/>
    </row>
    <row r="4" spans="1:6" ht="16" x14ac:dyDescent="0.2">
      <c r="C4" s="59" t="s">
        <v>144</v>
      </c>
    </row>
    <row r="5" spans="1:6" x14ac:dyDescent="0.2">
      <c r="C5" t="s">
        <v>145</v>
      </c>
    </row>
    <row r="6" spans="1:6" ht="16" x14ac:dyDescent="0.2">
      <c r="A6" s="36" t="s">
        <v>208</v>
      </c>
      <c r="B6" s="59" t="s">
        <v>8</v>
      </c>
      <c r="C6" s="59" t="s">
        <v>4</v>
      </c>
      <c r="D6" s="63" t="s">
        <v>13</v>
      </c>
      <c r="E6" s="63" t="s">
        <v>14</v>
      </c>
      <c r="F6" s="59" t="s">
        <v>5</v>
      </c>
    </row>
    <row r="7" spans="1:6" x14ac:dyDescent="0.2">
      <c r="B7">
        <v>1</v>
      </c>
      <c r="C7" t="s">
        <v>146</v>
      </c>
      <c r="D7" s="21"/>
      <c r="E7" s="21"/>
    </row>
    <row r="8" spans="1:6" x14ac:dyDescent="0.2">
      <c r="B8">
        <f>B7+1</f>
        <v>2</v>
      </c>
      <c r="C8" t="s">
        <v>147</v>
      </c>
      <c r="D8" s="21"/>
      <c r="E8" s="21"/>
    </row>
    <row r="9" spans="1:6" x14ac:dyDescent="0.2">
      <c r="B9">
        <f>B8+1</f>
        <v>3</v>
      </c>
      <c r="C9" t="s">
        <v>202</v>
      </c>
      <c r="D9" s="21"/>
      <c r="E9" s="21"/>
    </row>
    <row r="10" spans="1:6" x14ac:dyDescent="0.2">
      <c r="C10" t="s">
        <v>203</v>
      </c>
      <c r="D10" s="21"/>
      <c r="E10" s="21"/>
    </row>
    <row r="11" spans="1:6" x14ac:dyDescent="0.2">
      <c r="C11" t="s">
        <v>204</v>
      </c>
      <c r="D11" s="21"/>
      <c r="E11" s="21"/>
    </row>
    <row r="12" spans="1:6" x14ac:dyDescent="0.2">
      <c r="A12">
        <f>'2024-25'!A39</f>
        <v>36</v>
      </c>
      <c r="B12">
        <f>B9+1</f>
        <v>4</v>
      </c>
      <c r="C12" t="str">
        <f>'2024-25'!E39</f>
        <v>Kwaliteitszorg / Schoolondersteuningsplan</v>
      </c>
      <c r="D12" s="21" t="str">
        <f>'2024-25'!F39</f>
        <v>10.b / 11.1.r</v>
      </c>
      <c r="E12" s="21">
        <f>'2024-25'!G39</f>
        <v>0</v>
      </c>
      <c r="F12" t="str">
        <f>'2024-25'!H39</f>
        <v>Evaluatie (WVO art. 24). Contact met zorgcoordinator en OPR SWV.</v>
      </c>
    </row>
    <row r="13" spans="1:6" ht="32" x14ac:dyDescent="0.2">
      <c r="A13">
        <f>'2024-25'!A40</f>
        <v>37</v>
      </c>
      <c r="B13">
        <f t="shared" ref="B13:B22" si="0">B12+1</f>
        <v>5</v>
      </c>
      <c r="C13" t="str">
        <f>'2024-25'!E40</f>
        <v>Veiligheid op school</v>
      </c>
      <c r="D13" s="21" t="str">
        <f>'2024-25'!F40</f>
        <v>7.2</v>
      </c>
      <c r="E13" s="21" t="str">
        <f>'2024-25'!G40</f>
        <v>18.7</v>
      </c>
      <c r="F13" s="32" t="str">
        <f>'2024-25'!H40</f>
        <v xml:space="preserve">Jaarlijkse evaluatie. Info uit tevredenheidsenquete en contact met vertrouwenspersonen.  https://www.voion.nl/instrumenten/digitaal-veiligheidsplan/ </v>
      </c>
    </row>
    <row r="14" spans="1:6" x14ac:dyDescent="0.2">
      <c r="A14">
        <f>'2024-25'!A44</f>
        <v>41</v>
      </c>
      <c r="B14">
        <f t="shared" si="0"/>
        <v>6</v>
      </c>
      <c r="C14" t="str">
        <f>'2024-25'!E44</f>
        <v>Definitief schoolplan</v>
      </c>
      <c r="D14" s="21" t="str">
        <f>'2024-25'!F44</f>
        <v>10.b</v>
      </c>
      <c r="E14" s="21">
        <f>'2024-25'!G44</f>
        <v>0</v>
      </c>
      <c r="F14" t="str">
        <f>'2024-25'!H44</f>
        <v>1 keer per 4 jaar.</v>
      </c>
    </row>
    <row r="15" spans="1:6" x14ac:dyDescent="0.2">
      <c r="A15">
        <f>'2024-25'!A45</f>
        <v>42</v>
      </c>
      <c r="B15">
        <f t="shared" si="0"/>
        <v>7</v>
      </c>
      <c r="C15" t="str">
        <f>'2024-25'!E45</f>
        <v>Verkiezingen MR</v>
      </c>
      <c r="D15" s="21">
        <f>'2024-25'!F45</f>
        <v>0</v>
      </c>
      <c r="E15" s="21">
        <f>'2024-25'!G45</f>
        <v>0</v>
      </c>
      <c r="F15" t="str">
        <f>'2024-25'!H45</f>
        <v>Kandidaten worden bekend.</v>
      </c>
    </row>
    <row r="16" spans="1:6" x14ac:dyDescent="0.2">
      <c r="B16">
        <f t="shared" si="0"/>
        <v>8</v>
      </c>
    </row>
    <row r="17" spans="2:14" x14ac:dyDescent="0.2">
      <c r="B17">
        <f t="shared" si="0"/>
        <v>9</v>
      </c>
    </row>
    <row r="18" spans="2:14" x14ac:dyDescent="0.2">
      <c r="B18">
        <f t="shared" si="0"/>
        <v>10</v>
      </c>
    </row>
    <row r="19" spans="2:14" x14ac:dyDescent="0.2">
      <c r="B19">
        <f t="shared" si="0"/>
        <v>11</v>
      </c>
    </row>
    <row r="20" spans="2:14" x14ac:dyDescent="0.2">
      <c r="B20">
        <f t="shared" si="0"/>
        <v>12</v>
      </c>
      <c r="C20" t="s">
        <v>206</v>
      </c>
      <c r="D20" s="21"/>
      <c r="E20" s="21"/>
      <c r="F20" s="62"/>
    </row>
    <row r="21" spans="2:14" x14ac:dyDescent="0.2">
      <c r="B21">
        <f t="shared" si="0"/>
        <v>13</v>
      </c>
      <c r="C21" t="s">
        <v>148</v>
      </c>
      <c r="D21" s="21"/>
      <c r="E21" s="21"/>
      <c r="F21" s="62"/>
    </row>
    <row r="22" spans="2:14" ht="16" x14ac:dyDescent="0.2">
      <c r="B22">
        <f t="shared" si="0"/>
        <v>14</v>
      </c>
      <c r="C22" t="s">
        <v>205</v>
      </c>
      <c r="D22" s="21"/>
      <c r="E22" s="21"/>
      <c r="F22" s="62"/>
      <c r="N22" s="64"/>
    </row>
    <row r="23" spans="2:14" ht="16" x14ac:dyDescent="0.2">
      <c r="N23" s="64"/>
    </row>
    <row r="26" spans="2:14" ht="16" x14ac:dyDescent="0.2">
      <c r="C26" s="59"/>
    </row>
    <row r="27" spans="2:14" x14ac:dyDescent="0.2">
      <c r="C27" s="65"/>
    </row>
    <row r="28" spans="2:14" ht="16" x14ac:dyDescent="0.2">
      <c r="C28" s="59"/>
    </row>
    <row r="29" spans="2:14" ht="16" x14ac:dyDescent="0.2">
      <c r="C29" s="59"/>
    </row>
    <row r="34" spans="3:3" ht="16" x14ac:dyDescent="0.2">
      <c r="C34" s="59"/>
    </row>
    <row r="40" spans="3:3" ht="16" x14ac:dyDescent="0.2">
      <c r="C40" s="5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8F561-6E79-48FC-B113-DF04ED72C57E}">
  <dimension ref="A1:N35"/>
  <sheetViews>
    <sheetView workbookViewId="0">
      <selection activeCell="C5" sqref="C5"/>
    </sheetView>
  </sheetViews>
  <sheetFormatPr baseColWidth="10" defaultColWidth="12" defaultRowHeight="15" x14ac:dyDescent="0.2"/>
  <cols>
    <col min="2" max="2" width="3.5" bestFit="1" customWidth="1"/>
    <col min="3" max="3" width="42.5" customWidth="1"/>
    <col min="4" max="4" width="19.5" customWidth="1"/>
    <col min="5" max="5" width="10.1640625" customWidth="1"/>
    <col min="6" max="6" width="106.83203125" customWidth="1"/>
    <col min="7" max="7" width="21.83203125" customWidth="1"/>
  </cols>
  <sheetData>
    <row r="1" spans="1:6" ht="117.5" customHeight="1" x14ac:dyDescent="0.2"/>
    <row r="2" spans="1:6" ht="16" x14ac:dyDescent="0.2">
      <c r="A2" s="25" t="s">
        <v>152</v>
      </c>
      <c r="C2" s="59" t="s">
        <v>142</v>
      </c>
      <c r="E2" s="60"/>
    </row>
    <row r="3" spans="1:6" ht="16" x14ac:dyDescent="0.2">
      <c r="C3" s="59" t="s">
        <v>149</v>
      </c>
      <c r="E3" s="61"/>
    </row>
    <row r="4" spans="1:6" ht="16" x14ac:dyDescent="0.2">
      <c r="C4" s="59" t="s">
        <v>144</v>
      </c>
    </row>
    <row r="5" spans="1:6" x14ac:dyDescent="0.2">
      <c r="C5" t="s">
        <v>145</v>
      </c>
    </row>
    <row r="6" spans="1:6" ht="16" x14ac:dyDescent="0.2">
      <c r="A6" s="36" t="s">
        <v>208</v>
      </c>
      <c r="B6" s="59" t="s">
        <v>8</v>
      </c>
      <c r="C6" s="59" t="s">
        <v>4</v>
      </c>
      <c r="D6" s="63" t="s">
        <v>13</v>
      </c>
      <c r="E6" s="63" t="s">
        <v>14</v>
      </c>
      <c r="F6" s="59" t="s">
        <v>5</v>
      </c>
    </row>
    <row r="7" spans="1:6" x14ac:dyDescent="0.2">
      <c r="B7">
        <v>1</v>
      </c>
      <c r="C7" t="s">
        <v>146</v>
      </c>
      <c r="D7" s="21"/>
      <c r="E7" s="21"/>
    </row>
    <row r="8" spans="1:6" x14ac:dyDescent="0.2">
      <c r="B8">
        <f>B7+1</f>
        <v>2</v>
      </c>
      <c r="C8" t="s">
        <v>147</v>
      </c>
      <c r="D8" s="21"/>
      <c r="E8" s="21"/>
    </row>
    <row r="9" spans="1:6" x14ac:dyDescent="0.2">
      <c r="B9">
        <f>B8+1</f>
        <v>3</v>
      </c>
      <c r="C9" t="s">
        <v>202</v>
      </c>
      <c r="D9" s="21"/>
      <c r="E9" s="21"/>
    </row>
    <row r="10" spans="1:6" x14ac:dyDescent="0.2">
      <c r="C10" t="s">
        <v>203</v>
      </c>
      <c r="D10" s="21"/>
      <c r="E10" s="21"/>
    </row>
    <row r="11" spans="1:6" x14ac:dyDescent="0.2">
      <c r="C11" t="s">
        <v>204</v>
      </c>
      <c r="D11" s="21"/>
      <c r="E11" s="21"/>
    </row>
    <row r="12" spans="1:6" x14ac:dyDescent="0.2">
      <c r="B12">
        <f>B9+1</f>
        <v>4</v>
      </c>
      <c r="D12" s="21"/>
      <c r="E12" s="21"/>
    </row>
    <row r="13" spans="1:6" x14ac:dyDescent="0.2">
      <c r="B13">
        <f t="shared" ref="B13:B17" si="0">B12+1</f>
        <v>5</v>
      </c>
      <c r="D13" s="21"/>
      <c r="E13" s="21"/>
    </row>
    <row r="14" spans="1:6" x14ac:dyDescent="0.2">
      <c r="B14">
        <f t="shared" si="0"/>
        <v>6</v>
      </c>
      <c r="D14" s="21"/>
      <c r="E14" s="21"/>
    </row>
    <row r="15" spans="1:6" x14ac:dyDescent="0.2">
      <c r="B15">
        <f t="shared" si="0"/>
        <v>7</v>
      </c>
      <c r="C15" t="s">
        <v>206</v>
      </c>
      <c r="D15" s="21"/>
      <c r="E15" s="21"/>
      <c r="F15" s="62"/>
    </row>
    <row r="16" spans="1:6" x14ac:dyDescent="0.2">
      <c r="B16">
        <f t="shared" si="0"/>
        <v>8</v>
      </c>
      <c r="C16" t="s">
        <v>148</v>
      </c>
      <c r="D16" s="21"/>
      <c r="E16" s="21"/>
      <c r="F16" s="62"/>
    </row>
    <row r="17" spans="2:14" ht="16" x14ac:dyDescent="0.2">
      <c r="B17">
        <f t="shared" si="0"/>
        <v>9</v>
      </c>
      <c r="C17" t="s">
        <v>205</v>
      </c>
      <c r="D17" s="21"/>
      <c r="E17" s="21"/>
      <c r="F17" s="62"/>
      <c r="N17" s="64"/>
    </row>
    <row r="18" spans="2:14" ht="16" x14ac:dyDescent="0.2">
      <c r="N18" s="64"/>
    </row>
    <row r="21" spans="2:14" ht="16" x14ac:dyDescent="0.2">
      <c r="C21" s="59"/>
    </row>
    <row r="22" spans="2:14" x14ac:dyDescent="0.2">
      <c r="C22" s="65"/>
    </row>
    <row r="23" spans="2:14" ht="16" x14ac:dyDescent="0.2">
      <c r="C23" s="59"/>
    </row>
    <row r="24" spans="2:14" ht="16" x14ac:dyDescent="0.2">
      <c r="C24" s="59"/>
    </row>
    <row r="29" spans="2:14" ht="16" x14ac:dyDescent="0.2">
      <c r="C29" s="59"/>
    </row>
    <row r="35" spans="3:3" ht="16" x14ac:dyDescent="0.2">
      <c r="C35" s="59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00C3B-6499-4646-B872-1670F07395B2}">
  <dimension ref="A1:N45"/>
  <sheetViews>
    <sheetView workbookViewId="0">
      <selection activeCell="C5" sqref="C5"/>
    </sheetView>
  </sheetViews>
  <sheetFormatPr baseColWidth="10" defaultColWidth="12" defaultRowHeight="15" x14ac:dyDescent="0.2"/>
  <cols>
    <col min="2" max="2" width="3.5" bestFit="1" customWidth="1"/>
    <col min="3" max="3" width="41.1640625" customWidth="1"/>
    <col min="4" max="4" width="12.5" bestFit="1" customWidth="1"/>
    <col min="5" max="5" width="10.1640625" customWidth="1"/>
    <col min="6" max="6" width="106.83203125" customWidth="1"/>
    <col min="7" max="7" width="21.83203125" customWidth="1"/>
  </cols>
  <sheetData>
    <row r="1" spans="1:6" ht="112" customHeight="1" x14ac:dyDescent="0.2"/>
    <row r="2" spans="1:6" ht="16" x14ac:dyDescent="0.2">
      <c r="A2" s="25" t="s">
        <v>154</v>
      </c>
      <c r="C2" s="59" t="s">
        <v>142</v>
      </c>
      <c r="E2" s="60"/>
    </row>
    <row r="3" spans="1:6" ht="16" x14ac:dyDescent="0.2">
      <c r="C3" s="59" t="s">
        <v>149</v>
      </c>
      <c r="E3" s="61"/>
    </row>
    <row r="4" spans="1:6" ht="16" x14ac:dyDescent="0.2">
      <c r="C4" s="59" t="s">
        <v>144</v>
      </c>
    </row>
    <row r="5" spans="1:6" x14ac:dyDescent="0.2">
      <c r="C5" t="s">
        <v>145</v>
      </c>
    </row>
    <row r="6" spans="1:6" ht="16" x14ac:dyDescent="0.2">
      <c r="A6" s="36" t="s">
        <v>208</v>
      </c>
      <c r="B6" s="59" t="s">
        <v>8</v>
      </c>
      <c r="C6" s="59" t="s">
        <v>4</v>
      </c>
      <c r="D6" s="63" t="s">
        <v>13</v>
      </c>
      <c r="E6" s="63" t="s">
        <v>14</v>
      </c>
      <c r="F6" s="59" t="s">
        <v>5</v>
      </c>
    </row>
    <row r="7" spans="1:6" x14ac:dyDescent="0.2">
      <c r="B7">
        <v>1</v>
      </c>
      <c r="C7" t="s">
        <v>146</v>
      </c>
      <c r="D7" s="21"/>
      <c r="E7" s="21"/>
    </row>
    <row r="8" spans="1:6" x14ac:dyDescent="0.2">
      <c r="B8">
        <f>B7+1</f>
        <v>2</v>
      </c>
      <c r="C8" t="s">
        <v>147</v>
      </c>
      <c r="D8" s="21"/>
      <c r="E8" s="21"/>
    </row>
    <row r="9" spans="1:6" x14ac:dyDescent="0.2">
      <c r="B9">
        <f>B8+1</f>
        <v>3</v>
      </c>
      <c r="C9" t="s">
        <v>202</v>
      </c>
      <c r="D9" s="21"/>
      <c r="E9" s="21"/>
    </row>
    <row r="10" spans="1:6" x14ac:dyDescent="0.2">
      <c r="C10" t="s">
        <v>203</v>
      </c>
      <c r="D10" s="21"/>
      <c r="E10" s="21"/>
    </row>
    <row r="11" spans="1:6" x14ac:dyDescent="0.2">
      <c r="C11" t="s">
        <v>204</v>
      </c>
      <c r="D11" s="21"/>
      <c r="E11" s="21"/>
    </row>
    <row r="12" spans="1:6" x14ac:dyDescent="0.2">
      <c r="A12">
        <f>'2024-25'!A57</f>
        <v>54</v>
      </c>
      <c r="B12">
        <f>B9+1</f>
        <v>4</v>
      </c>
      <c r="C12" t="str">
        <f>'2024-25'!E57</f>
        <v>Risico Inventarisatie en Evaluatie</v>
      </c>
      <c r="D12" s="21">
        <f>'2024-25'!F57</f>
        <v>0</v>
      </c>
      <c r="E12" s="21">
        <f>'2024-25'!G57</f>
        <v>0</v>
      </c>
      <c r="F12" t="str">
        <f>'2024-25'!H57</f>
        <v>Evaluatie en wijzigingen (insteming PMR via Arbowet). Arboscan-VO</v>
      </c>
    </row>
    <row r="13" spans="1:6" x14ac:dyDescent="0.2">
      <c r="A13">
        <f>'2024-25'!A58</f>
        <v>55</v>
      </c>
      <c r="B13">
        <f>B12+1</f>
        <v>5</v>
      </c>
      <c r="C13" t="str">
        <f>'2024-25'!E58</f>
        <v>Bevorderingsnormen</v>
      </c>
      <c r="D13" s="21" t="str">
        <f>'2024-25'!F58</f>
        <v xml:space="preserve">10.b </v>
      </c>
      <c r="E13" s="21">
        <f>'2024-25'!G58</f>
        <v>0</v>
      </c>
      <c r="F13" t="str">
        <f>'2024-25'!H58</f>
        <v>Indien wijzigingen tov schoolplan.</v>
      </c>
    </row>
    <row r="14" spans="1:6" x14ac:dyDescent="0.2">
      <c r="A14">
        <f>'2024-25'!A59</f>
        <v>56</v>
      </c>
      <c r="B14">
        <f>B13+1</f>
        <v>6</v>
      </c>
      <c r="C14" t="str">
        <f>'2024-25'!E59</f>
        <v>Examenreglement</v>
      </c>
      <c r="D14" s="21" t="str">
        <f>'2024-25'!F59</f>
        <v xml:space="preserve">10.b </v>
      </c>
      <c r="E14" s="21">
        <f>'2024-25'!G59</f>
        <v>0</v>
      </c>
      <c r="F14" t="str">
        <f>'2024-25'!H59</f>
        <v>Indien wijzigingen tov schoolplan.</v>
      </c>
    </row>
    <row r="15" spans="1:6" x14ac:dyDescent="0.2">
      <c r="A15">
        <f>'2024-25'!A60</f>
        <v>57</v>
      </c>
      <c r="B15">
        <f t="shared" ref="B15:B27" si="0">B14+1</f>
        <v>7</v>
      </c>
      <c r="C15" t="str">
        <f>'2024-25'!E60</f>
        <v>PTA</v>
      </c>
      <c r="D15" s="21" t="str">
        <f>'2024-25'!F60</f>
        <v xml:space="preserve">10.b </v>
      </c>
      <c r="E15" s="21">
        <f>'2024-25'!G60</f>
        <v>0</v>
      </c>
      <c r="F15" t="str">
        <f>'2024-25'!H60</f>
        <v>Indien wijzigingen tov schoolplan.</v>
      </c>
    </row>
    <row r="16" spans="1:6" x14ac:dyDescent="0.2">
      <c r="A16">
        <f>'2024-25'!A61</f>
        <v>58</v>
      </c>
      <c r="B16">
        <f t="shared" si="0"/>
        <v>8</v>
      </c>
      <c r="C16" t="str">
        <f>'2024-25'!E61</f>
        <v>Schoolgids 2023-24</v>
      </c>
      <c r="D16" s="21" t="str">
        <f>'2024-25'!F61</f>
        <v>14.1.a</v>
      </c>
      <c r="E16" s="21">
        <f>'2024-25'!G61</f>
        <v>0</v>
      </c>
      <c r="F16" t="str">
        <f>'2024-25'!H61</f>
        <v>Ouders en leerlingen instemmingsrecht (verplichte inhoud zie WVO art 24a).</v>
      </c>
    </row>
    <row r="17" spans="1:14" x14ac:dyDescent="0.2">
      <c r="A17">
        <f>'2024-25'!A62</f>
        <v>59</v>
      </c>
      <c r="B17">
        <f t="shared" si="0"/>
        <v>9</v>
      </c>
      <c r="C17" t="str">
        <f>'2024-25'!E62</f>
        <v>Ouderbijdrage</v>
      </c>
      <c r="D17" s="21" t="str">
        <f>'2024-25'!F62</f>
        <v>14.2.c</v>
      </c>
      <c r="E17" s="21">
        <f>'2024-25'!G62</f>
        <v>0</v>
      </c>
      <c r="F17" t="str">
        <f>'2024-25'!H62</f>
        <v>Hoogte/bestemming bespreken. Na de vakantie wordt hierover gestemd.</v>
      </c>
    </row>
    <row r="18" spans="1:14" x14ac:dyDescent="0.2">
      <c r="A18">
        <f>'2024-25'!A63</f>
        <v>60</v>
      </c>
      <c r="B18">
        <f t="shared" si="0"/>
        <v>10</v>
      </c>
      <c r="C18" t="str">
        <f>'2024-25'!E63</f>
        <v>Jaarplan volgende schooljaar definitief</v>
      </c>
      <c r="D18" s="21" t="str">
        <f>'2024-25'!F63</f>
        <v>10.b</v>
      </c>
      <c r="E18" s="21">
        <f>'2024-25'!G63</f>
        <v>0</v>
      </c>
      <c r="F18" t="str">
        <f>'2024-25'!H63</f>
        <v>Indien wijzigingen tov schoolplan.</v>
      </c>
    </row>
    <row r="19" spans="1:14" x14ac:dyDescent="0.2">
      <c r="A19">
        <f>'2024-25'!A64</f>
        <v>61</v>
      </c>
      <c r="B19">
        <f t="shared" si="0"/>
        <v>11</v>
      </c>
      <c r="C19" t="str">
        <f>'2024-25'!E64</f>
        <v>Evaluatie jaarplan/schoolplan SL</v>
      </c>
      <c r="D19" s="21">
        <f>'2024-25'!F64</f>
        <v>0</v>
      </c>
      <c r="E19" s="21">
        <f>'2024-25'!G64</f>
        <v>0</v>
      </c>
      <c r="F19" t="str">
        <f>'2024-25'!H64</f>
        <v>Terugblik op de net afgelopen jaar.</v>
      </c>
    </row>
    <row r="20" spans="1:14" x14ac:dyDescent="0.2">
      <c r="A20">
        <f>'2024-25'!A65</f>
        <v>62</v>
      </c>
      <c r="B20">
        <f t="shared" si="0"/>
        <v>12</v>
      </c>
      <c r="C20" t="str">
        <f>'2024-25'!E65</f>
        <v>Jaarrekening en bestuurverslag</v>
      </c>
      <c r="D20" s="21" t="str">
        <f>'2024-25'!F65</f>
        <v>8.2.a &amp; c</v>
      </c>
      <c r="E20" s="21">
        <f>'2024-25'!G65</f>
        <v>0</v>
      </c>
      <c r="F20" t="str">
        <f>'2024-25'!H65</f>
        <v>Ter informatie. Voor 1 juli.</v>
      </c>
    </row>
    <row r="21" spans="1:14" x14ac:dyDescent="0.2">
      <c r="B21">
        <f t="shared" si="0"/>
        <v>13</v>
      </c>
    </row>
    <row r="22" spans="1:14" x14ac:dyDescent="0.2">
      <c r="B22">
        <f t="shared" si="0"/>
        <v>14</v>
      </c>
      <c r="D22" s="21"/>
      <c r="E22" s="21"/>
    </row>
    <row r="23" spans="1:14" x14ac:dyDescent="0.2">
      <c r="B23">
        <f t="shared" si="0"/>
        <v>15</v>
      </c>
      <c r="D23" s="21"/>
      <c r="E23" s="21"/>
    </row>
    <row r="24" spans="1:14" x14ac:dyDescent="0.2">
      <c r="B24">
        <f t="shared" si="0"/>
        <v>16</v>
      </c>
      <c r="D24" s="21"/>
      <c r="E24" s="21"/>
    </row>
    <row r="25" spans="1:14" x14ac:dyDescent="0.2">
      <c r="B25">
        <f t="shared" si="0"/>
        <v>17</v>
      </c>
      <c r="C25" t="s">
        <v>206</v>
      </c>
      <c r="D25" s="21"/>
      <c r="E25" s="21"/>
      <c r="F25" s="62"/>
    </row>
    <row r="26" spans="1:14" x14ac:dyDescent="0.2">
      <c r="B26">
        <f t="shared" si="0"/>
        <v>18</v>
      </c>
      <c r="C26" t="s">
        <v>148</v>
      </c>
      <c r="D26" s="21"/>
      <c r="E26" s="21"/>
      <c r="F26" s="62"/>
    </row>
    <row r="27" spans="1:14" ht="16" x14ac:dyDescent="0.2">
      <c r="B27">
        <f t="shared" si="0"/>
        <v>19</v>
      </c>
      <c r="C27" t="s">
        <v>205</v>
      </c>
      <c r="D27" s="21"/>
      <c r="E27" s="21"/>
      <c r="F27" s="62"/>
      <c r="N27" s="64"/>
    </row>
    <row r="28" spans="1:14" ht="16" x14ac:dyDescent="0.2">
      <c r="N28" s="64"/>
    </row>
    <row r="31" spans="1:14" ht="16" x14ac:dyDescent="0.2">
      <c r="C31" s="59"/>
    </row>
    <row r="32" spans="1:14" x14ac:dyDescent="0.2">
      <c r="C32" s="65"/>
    </row>
    <row r="33" spans="3:3" ht="16" x14ac:dyDescent="0.2">
      <c r="C33" s="59"/>
    </row>
    <row r="34" spans="3:3" ht="16" x14ac:dyDescent="0.2">
      <c r="C34" s="59"/>
    </row>
    <row r="39" spans="3:3" ht="16" x14ac:dyDescent="0.2">
      <c r="C39" s="59"/>
    </row>
    <row r="45" spans="3:3" ht="16" x14ac:dyDescent="0.2">
      <c r="C45" s="5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909B0-FDD6-46FB-899F-B5D6A89588A1}">
  <dimension ref="A1:H98"/>
  <sheetViews>
    <sheetView topLeftCell="A63" workbookViewId="0">
      <selection activeCell="A85" sqref="A85"/>
    </sheetView>
  </sheetViews>
  <sheetFormatPr baseColWidth="10" defaultColWidth="8.83203125" defaultRowHeight="15" x14ac:dyDescent="0.2"/>
  <cols>
    <col min="1" max="1" width="15.5" style="21" customWidth="1"/>
    <col min="2" max="3" width="13" style="21" customWidth="1"/>
    <col min="4" max="4" width="11.1640625" style="21" customWidth="1"/>
    <col min="5" max="5" width="16" customWidth="1"/>
    <col min="6" max="6" width="21.1640625" customWidth="1"/>
  </cols>
  <sheetData>
    <row r="1" spans="1:8" ht="114.5" customHeight="1" x14ac:dyDescent="0.2"/>
    <row r="2" spans="1:8" x14ac:dyDescent="0.2">
      <c r="A2" s="70" t="s">
        <v>261</v>
      </c>
      <c r="B2" s="75"/>
      <c r="C2" s="75"/>
    </row>
    <row r="3" spans="1:8" x14ac:dyDescent="0.2">
      <c r="A3" s="25" t="s">
        <v>155</v>
      </c>
      <c r="B3" s="25" t="s">
        <v>156</v>
      </c>
      <c r="C3" s="25" t="s">
        <v>156</v>
      </c>
      <c r="D3" s="25" t="s">
        <v>157</v>
      </c>
      <c r="E3" s="25" t="s">
        <v>207</v>
      </c>
      <c r="G3" s="25" t="s">
        <v>264</v>
      </c>
    </row>
    <row r="4" spans="1:8" x14ac:dyDescent="0.2">
      <c r="A4" s="25" t="s">
        <v>158</v>
      </c>
      <c r="B4" s="25" t="s">
        <v>157</v>
      </c>
      <c r="C4" s="25" t="s">
        <v>207</v>
      </c>
      <c r="D4" s="25" t="s">
        <v>159</v>
      </c>
      <c r="E4" s="25" t="s">
        <v>159</v>
      </c>
      <c r="G4" s="25" t="s">
        <v>265</v>
      </c>
    </row>
    <row r="5" spans="1:8" x14ac:dyDescent="0.2">
      <c r="A5" s="25" t="s">
        <v>8</v>
      </c>
      <c r="B5" s="25" t="s">
        <v>160</v>
      </c>
      <c r="C5" s="25" t="s">
        <v>160</v>
      </c>
      <c r="D5" s="25" t="s">
        <v>161</v>
      </c>
      <c r="E5" s="25" t="s">
        <v>161</v>
      </c>
      <c r="F5" s="57" t="s">
        <v>257</v>
      </c>
    </row>
    <row r="6" spans="1:8" x14ac:dyDescent="0.2">
      <c r="A6" s="21">
        <f>'2024-25'!A4</f>
        <v>1</v>
      </c>
      <c r="B6" s="21">
        <f>IF('2024-25'!B4=2,1,0)</f>
        <v>1</v>
      </c>
      <c r="C6" s="21">
        <f>IF('2024-25'!B4=1,1,0)</f>
        <v>0</v>
      </c>
      <c r="D6" s="21">
        <f>IF(B6=0,"NVT",A6)</f>
        <v>1</v>
      </c>
      <c r="E6" s="21" t="str">
        <f>IF(B6=1,"NVT",A6)</f>
        <v>NVT</v>
      </c>
      <c r="F6" s="58" t="b">
        <f>OR(D6="NVT",E6="NVT")</f>
        <v>1</v>
      </c>
    </row>
    <row r="7" spans="1:8" x14ac:dyDescent="0.2">
      <c r="A7" s="21">
        <f>'2024-25'!A5</f>
        <v>2</v>
      </c>
      <c r="B7" s="21">
        <f>IF('2024-25'!B5=2,1,0)</f>
        <v>1</v>
      </c>
      <c r="C7" s="21">
        <f>IF('2024-25'!B5=1,1,0)</f>
        <v>0</v>
      </c>
      <c r="D7" s="21">
        <f>IF(B7=0,"NVT",A7)</f>
        <v>2</v>
      </c>
      <c r="E7" s="21" t="str">
        <f t="shared" ref="E7:E67" si="0">IF(B7=1,"NVT",A7)</f>
        <v>NVT</v>
      </c>
      <c r="F7" s="58" t="b">
        <f t="shared" ref="F7:F68" si="1">OR(D7="NVT",E7="NVT")</f>
        <v>1</v>
      </c>
    </row>
    <row r="8" spans="1:8" x14ac:dyDescent="0.2">
      <c r="A8" s="21">
        <f>'2024-25'!A6</f>
        <v>3</v>
      </c>
      <c r="B8" s="21">
        <f>IF('2024-25'!B6=2,1,0)</f>
        <v>0</v>
      </c>
      <c r="C8" s="21">
        <f>IF('2024-25'!B6=1,1,0)</f>
        <v>1</v>
      </c>
      <c r="D8" s="21" t="str">
        <f>IF(B8=0,"NVT",A8)</f>
        <v>NVT</v>
      </c>
      <c r="E8" s="21">
        <f t="shared" si="0"/>
        <v>3</v>
      </c>
      <c r="F8" s="58" t="b">
        <f t="shared" si="1"/>
        <v>1</v>
      </c>
      <c r="G8" s="25" t="s">
        <v>17</v>
      </c>
      <c r="H8">
        <v>1</v>
      </c>
    </row>
    <row r="9" spans="1:8" x14ac:dyDescent="0.2">
      <c r="A9" s="21">
        <f>'2024-25'!A7</f>
        <v>4</v>
      </c>
      <c r="B9" s="21">
        <f>IF('2024-25'!B7=2,1,0)</f>
        <v>0</v>
      </c>
      <c r="C9" s="21">
        <f>IF('2024-25'!B7=1,1,0)</f>
        <v>1</v>
      </c>
      <c r="D9" s="21" t="str">
        <f t="shared" ref="D9:D67" si="2">IF(B9=0,"NVT",A9)</f>
        <v>NVT</v>
      </c>
      <c r="E9" s="21">
        <f t="shared" si="0"/>
        <v>4</v>
      </c>
      <c r="F9" s="58" t="b">
        <f t="shared" si="1"/>
        <v>1</v>
      </c>
      <c r="G9" s="25" t="s">
        <v>17</v>
      </c>
      <c r="H9">
        <v>1</v>
      </c>
    </row>
    <row r="10" spans="1:8" x14ac:dyDescent="0.2">
      <c r="A10" s="21">
        <f>'2024-25'!A8</f>
        <v>5</v>
      </c>
      <c r="B10" s="21">
        <f>IF('2024-25'!B8=2,1,0)</f>
        <v>0</v>
      </c>
      <c r="C10" s="21">
        <f>IF('2024-25'!B8=1,1,0)</f>
        <v>1</v>
      </c>
      <c r="D10" s="21" t="str">
        <f t="shared" si="2"/>
        <v>NVT</v>
      </c>
      <c r="E10" s="21">
        <f t="shared" si="0"/>
        <v>5</v>
      </c>
      <c r="F10" s="58" t="b">
        <f t="shared" si="1"/>
        <v>1</v>
      </c>
      <c r="G10" s="25" t="s">
        <v>17</v>
      </c>
      <c r="H10">
        <v>1</v>
      </c>
    </row>
    <row r="11" spans="1:8" x14ac:dyDescent="0.2">
      <c r="A11" s="21">
        <f>'2024-25'!A9</f>
        <v>6</v>
      </c>
      <c r="B11" s="21">
        <f>IF('2024-25'!B9=2,1,0)</f>
        <v>0</v>
      </c>
      <c r="C11" s="21">
        <f>IF('2024-25'!B9=1,1,0)</f>
        <v>1</v>
      </c>
      <c r="D11" s="21" t="str">
        <f t="shared" ref="D11" si="3">IF(B11=0,"NVT",A11)</f>
        <v>NVT</v>
      </c>
      <c r="E11" s="21">
        <f t="shared" si="0"/>
        <v>6</v>
      </c>
      <c r="F11" s="58" t="b">
        <f t="shared" si="1"/>
        <v>1</v>
      </c>
      <c r="G11" s="25" t="s">
        <v>17</v>
      </c>
      <c r="H11">
        <v>1</v>
      </c>
    </row>
    <row r="12" spans="1:8" x14ac:dyDescent="0.2">
      <c r="A12" s="21">
        <f>'2024-25'!A10</f>
        <v>7</v>
      </c>
      <c r="B12" s="21">
        <f>IF('2024-25'!B10=2,1,0)</f>
        <v>0</v>
      </c>
      <c r="C12" s="21">
        <f>IF('2024-25'!B10=1,1,0)</f>
        <v>1</v>
      </c>
      <c r="D12" s="21" t="str">
        <f t="shared" si="2"/>
        <v>NVT</v>
      </c>
      <c r="E12" s="21">
        <f t="shared" si="0"/>
        <v>7</v>
      </c>
      <c r="F12" s="58" t="b">
        <f t="shared" si="1"/>
        <v>1</v>
      </c>
      <c r="G12" s="25" t="s">
        <v>17</v>
      </c>
      <c r="H12">
        <v>1</v>
      </c>
    </row>
    <row r="13" spans="1:8" x14ac:dyDescent="0.2">
      <c r="A13" s="21">
        <f>'2024-25'!A11</f>
        <v>8</v>
      </c>
      <c r="B13" s="21">
        <f>IF('2024-25'!B11=2,1,0)</f>
        <v>0</v>
      </c>
      <c r="C13" s="21">
        <f>IF('2024-25'!B11=1,1,0)</f>
        <v>1</v>
      </c>
      <c r="D13" s="21" t="str">
        <f t="shared" si="2"/>
        <v>NVT</v>
      </c>
      <c r="E13" s="21">
        <f t="shared" si="0"/>
        <v>8</v>
      </c>
      <c r="F13" s="58" t="b">
        <f t="shared" si="1"/>
        <v>1</v>
      </c>
      <c r="G13" s="25" t="s">
        <v>17</v>
      </c>
      <c r="H13">
        <v>1</v>
      </c>
    </row>
    <row r="14" spans="1:8" x14ac:dyDescent="0.2">
      <c r="A14" s="21">
        <f>'2024-25'!A12</f>
        <v>9</v>
      </c>
      <c r="B14" s="21">
        <f>IF('2024-25'!B12=2,1,0)</f>
        <v>0</v>
      </c>
      <c r="C14" s="21">
        <f>IF('2024-25'!B12=1,1,0)</f>
        <v>1</v>
      </c>
      <c r="D14" s="21" t="str">
        <f t="shared" ref="D14:D15" si="4">IF(B14=0,"NVT",A14)</f>
        <v>NVT</v>
      </c>
      <c r="E14" s="21">
        <f t="shared" si="0"/>
        <v>9</v>
      </c>
      <c r="F14" s="58" t="b">
        <f t="shared" si="1"/>
        <v>1</v>
      </c>
      <c r="G14" s="25" t="s">
        <v>17</v>
      </c>
      <c r="H14">
        <v>1</v>
      </c>
    </row>
    <row r="15" spans="1:8" x14ac:dyDescent="0.2">
      <c r="A15" s="21">
        <f>'2024-25'!A13</f>
        <v>10</v>
      </c>
      <c r="B15" s="21">
        <f>IF('2024-25'!B13=2,1,0)</f>
        <v>0</v>
      </c>
      <c r="C15" s="21">
        <f>IF('2024-25'!B13=1,1,0)</f>
        <v>1</v>
      </c>
      <c r="D15" s="21" t="str">
        <f t="shared" si="4"/>
        <v>NVT</v>
      </c>
      <c r="E15" s="21">
        <f t="shared" si="0"/>
        <v>10</v>
      </c>
      <c r="F15" s="58" t="b">
        <f t="shared" si="1"/>
        <v>1</v>
      </c>
      <c r="G15" s="25" t="s">
        <v>17</v>
      </c>
      <c r="H15">
        <v>1</v>
      </c>
    </row>
    <row r="16" spans="1:8" x14ac:dyDescent="0.2">
      <c r="A16" s="21">
        <f>'2024-25'!A14</f>
        <v>11</v>
      </c>
      <c r="B16" s="21">
        <f>IF('2024-25'!B14=2,1,0)</f>
        <v>0</v>
      </c>
      <c r="C16" s="21">
        <f>IF('2024-25'!B14=1,1,0)</f>
        <v>1</v>
      </c>
      <c r="D16" s="21" t="str">
        <f t="shared" si="2"/>
        <v>NVT</v>
      </c>
      <c r="E16" s="21">
        <f t="shared" si="0"/>
        <v>11</v>
      </c>
      <c r="F16" s="58" t="b">
        <f t="shared" si="1"/>
        <v>1</v>
      </c>
      <c r="G16" s="25" t="s">
        <v>17</v>
      </c>
      <c r="H16">
        <v>1</v>
      </c>
    </row>
    <row r="17" spans="1:8" x14ac:dyDescent="0.2">
      <c r="A17" s="21">
        <f>'2024-25'!A15</f>
        <v>12</v>
      </c>
      <c r="B17" s="21">
        <f>IF('2024-25'!B15=2,1,0)</f>
        <v>0</v>
      </c>
      <c r="C17" s="21">
        <f>IF('2024-25'!B15=1,1,0)</f>
        <v>1</v>
      </c>
      <c r="D17" s="21" t="str">
        <f t="shared" si="2"/>
        <v>NVT</v>
      </c>
      <c r="E17" s="21">
        <f t="shared" si="0"/>
        <v>12</v>
      </c>
      <c r="F17" s="58" t="b">
        <f t="shared" si="1"/>
        <v>1</v>
      </c>
      <c r="G17" s="25" t="s">
        <v>17</v>
      </c>
      <c r="H17">
        <v>1</v>
      </c>
    </row>
    <row r="18" spans="1:8" x14ac:dyDescent="0.2">
      <c r="A18" s="21">
        <f>'2024-25'!A16</f>
        <v>13</v>
      </c>
      <c r="B18" s="21">
        <f>IF('2024-25'!B16=2,1,0)</f>
        <v>0</v>
      </c>
      <c r="C18" s="21">
        <f>IF('2024-25'!B16=1,1,0)</f>
        <v>1</v>
      </c>
      <c r="D18" s="21" t="str">
        <f t="shared" si="2"/>
        <v>NVT</v>
      </c>
      <c r="E18" s="21">
        <f t="shared" si="0"/>
        <v>13</v>
      </c>
      <c r="F18" s="58" t="b">
        <f t="shared" si="1"/>
        <v>1</v>
      </c>
      <c r="G18" s="25" t="s">
        <v>33</v>
      </c>
      <c r="H18">
        <v>1</v>
      </c>
    </row>
    <row r="19" spans="1:8" x14ac:dyDescent="0.2">
      <c r="A19" s="21">
        <f>'2024-25'!A17</f>
        <v>14</v>
      </c>
      <c r="B19" s="21">
        <f>IF('2024-25'!B17=2,1,0)</f>
        <v>0</v>
      </c>
      <c r="C19" s="21">
        <f>IF('2024-25'!B17=1,1,0)</f>
        <v>1</v>
      </c>
      <c r="D19" s="21" t="str">
        <f t="shared" si="2"/>
        <v>NVT</v>
      </c>
      <c r="E19" s="21">
        <f t="shared" si="0"/>
        <v>14</v>
      </c>
      <c r="F19" s="58" t="b">
        <f t="shared" si="1"/>
        <v>1</v>
      </c>
      <c r="G19" s="25" t="s">
        <v>33</v>
      </c>
      <c r="H19">
        <v>1</v>
      </c>
    </row>
    <row r="20" spans="1:8" x14ac:dyDescent="0.2">
      <c r="A20" s="21">
        <f>'2024-25'!A18</f>
        <v>15</v>
      </c>
      <c r="B20" s="21">
        <f>IF('2024-25'!B18=2,1,0)</f>
        <v>0</v>
      </c>
      <c r="C20" s="21">
        <f>IF('2024-25'!B18=1,1,0)</f>
        <v>1</v>
      </c>
      <c r="D20" s="21" t="str">
        <f t="shared" si="2"/>
        <v>NVT</v>
      </c>
      <c r="E20" s="21">
        <f t="shared" si="0"/>
        <v>15</v>
      </c>
      <c r="F20" s="58" t="b">
        <f t="shared" si="1"/>
        <v>1</v>
      </c>
      <c r="G20" s="25" t="s">
        <v>33</v>
      </c>
      <c r="H20">
        <v>1</v>
      </c>
    </row>
    <row r="21" spans="1:8" x14ac:dyDescent="0.2">
      <c r="A21" s="21">
        <f>'2024-25'!A19</f>
        <v>16</v>
      </c>
      <c r="B21" s="21">
        <f>IF('2024-25'!B19=2,1,0)</f>
        <v>0</v>
      </c>
      <c r="C21" s="21">
        <f>IF('2024-25'!B19=1,1,0)</f>
        <v>1</v>
      </c>
      <c r="D21" s="21" t="str">
        <f t="shared" si="2"/>
        <v>NVT</v>
      </c>
      <c r="E21" s="21">
        <f t="shared" si="0"/>
        <v>16</v>
      </c>
      <c r="F21" s="58" t="b">
        <f t="shared" si="1"/>
        <v>1</v>
      </c>
      <c r="G21" s="25" t="s">
        <v>33</v>
      </c>
      <c r="H21">
        <v>1</v>
      </c>
    </row>
    <row r="22" spans="1:8" x14ac:dyDescent="0.2">
      <c r="A22" s="21">
        <f>'2024-25'!A20</f>
        <v>17</v>
      </c>
      <c r="B22" s="21">
        <f>IF('2024-25'!B20=2,1,0)</f>
        <v>0</v>
      </c>
      <c r="C22" s="21">
        <f>IF('2024-25'!B20=1,1,0)</f>
        <v>1</v>
      </c>
      <c r="D22" s="21" t="str">
        <f t="shared" si="2"/>
        <v>NVT</v>
      </c>
      <c r="E22" s="21">
        <f t="shared" si="0"/>
        <v>17</v>
      </c>
      <c r="F22" s="58" t="b">
        <f t="shared" si="1"/>
        <v>1</v>
      </c>
      <c r="G22" s="25" t="s">
        <v>33</v>
      </c>
      <c r="H22">
        <v>1</v>
      </c>
    </row>
    <row r="23" spans="1:8" x14ac:dyDescent="0.2">
      <c r="A23" s="21">
        <f>'2024-25'!A21</f>
        <v>18</v>
      </c>
      <c r="B23" s="21">
        <f>IF('2024-25'!B21=2,1,0)</f>
        <v>0</v>
      </c>
      <c r="C23" s="21">
        <f>IF('2024-25'!B21=1,1,0)</f>
        <v>1</v>
      </c>
      <c r="D23" s="21" t="str">
        <f t="shared" si="2"/>
        <v>NVT</v>
      </c>
      <c r="E23" s="21">
        <f t="shared" si="0"/>
        <v>18</v>
      </c>
      <c r="F23" s="58" t="b">
        <f t="shared" si="1"/>
        <v>1</v>
      </c>
      <c r="G23" s="25" t="s">
        <v>33</v>
      </c>
      <c r="H23">
        <v>1</v>
      </c>
    </row>
    <row r="24" spans="1:8" x14ac:dyDescent="0.2">
      <c r="A24" s="21">
        <f>'2024-25'!A22</f>
        <v>19</v>
      </c>
      <c r="B24" s="21">
        <f>IF('2024-25'!B22=2,1,0)</f>
        <v>0</v>
      </c>
      <c r="C24" s="21">
        <f>IF('2024-25'!B22=1,1,0)</f>
        <v>1</v>
      </c>
      <c r="D24" s="21" t="str">
        <f t="shared" si="2"/>
        <v>NVT</v>
      </c>
      <c r="E24" s="21">
        <f t="shared" si="0"/>
        <v>19</v>
      </c>
      <c r="F24" s="58" t="b">
        <f t="shared" si="1"/>
        <v>1</v>
      </c>
      <c r="G24" s="25" t="s">
        <v>33</v>
      </c>
      <c r="H24">
        <v>1</v>
      </c>
    </row>
    <row r="25" spans="1:8" x14ac:dyDescent="0.2">
      <c r="A25" s="21">
        <f>'2024-25'!A23</f>
        <v>20</v>
      </c>
      <c r="B25" s="21">
        <f>IF('2024-25'!B23=2,1,0)</f>
        <v>0</v>
      </c>
      <c r="C25" s="21">
        <f>IF('2024-25'!B23=1,1,0)</f>
        <v>1</v>
      </c>
      <c r="D25" s="21" t="str">
        <f t="shared" ref="D25" si="5">IF(B25=0,"NVT",A25)</f>
        <v>NVT</v>
      </c>
      <c r="E25" s="21">
        <f t="shared" si="0"/>
        <v>20</v>
      </c>
      <c r="F25" s="58" t="b">
        <f t="shared" si="1"/>
        <v>1</v>
      </c>
      <c r="G25" s="25" t="s">
        <v>33</v>
      </c>
      <c r="H25">
        <v>1</v>
      </c>
    </row>
    <row r="26" spans="1:8" x14ac:dyDescent="0.2">
      <c r="A26" s="21">
        <f>'2024-25'!A24</f>
        <v>21</v>
      </c>
      <c r="B26" s="21">
        <f>IF('2024-25'!B24=2,1,0)</f>
        <v>0</v>
      </c>
      <c r="C26" s="21">
        <f>IF('2024-25'!B24=1,1,0)</f>
        <v>1</v>
      </c>
      <c r="D26" s="21" t="str">
        <f t="shared" si="2"/>
        <v>NVT</v>
      </c>
      <c r="E26" s="21">
        <f t="shared" si="0"/>
        <v>21</v>
      </c>
      <c r="F26" s="58" t="b">
        <f t="shared" si="1"/>
        <v>1</v>
      </c>
      <c r="G26" s="25" t="s">
        <v>33</v>
      </c>
      <c r="H26">
        <v>1</v>
      </c>
    </row>
    <row r="27" spans="1:8" x14ac:dyDescent="0.2">
      <c r="A27" s="21">
        <f>'2024-25'!A25</f>
        <v>22</v>
      </c>
      <c r="B27" s="21">
        <f>IF('2024-25'!B25=2,1,0)</f>
        <v>0</v>
      </c>
      <c r="C27" s="21">
        <f>IF('2024-25'!B25=1,1,0)</f>
        <v>1</v>
      </c>
      <c r="D27" s="21" t="str">
        <f t="shared" si="2"/>
        <v>NVT</v>
      </c>
      <c r="E27" s="21">
        <f t="shared" si="0"/>
        <v>22</v>
      </c>
      <c r="F27" s="58" t="b">
        <f t="shared" si="1"/>
        <v>1</v>
      </c>
      <c r="G27" s="25" t="s">
        <v>33</v>
      </c>
      <c r="H27">
        <v>1</v>
      </c>
    </row>
    <row r="28" spans="1:8" x14ac:dyDescent="0.2">
      <c r="A28" s="21">
        <f>'2024-25'!A26</f>
        <v>23</v>
      </c>
      <c r="B28" s="21">
        <f>IF('2024-25'!B26=2,1,0)</f>
        <v>0</v>
      </c>
      <c r="C28" s="21">
        <f>IF('2024-25'!B26=1,1,0)</f>
        <v>1</v>
      </c>
      <c r="D28" s="21" t="str">
        <f t="shared" si="2"/>
        <v>NVT</v>
      </c>
      <c r="E28" s="21">
        <f t="shared" si="0"/>
        <v>23</v>
      </c>
      <c r="F28" s="58" t="b">
        <f t="shared" si="1"/>
        <v>1</v>
      </c>
      <c r="G28" s="25" t="s">
        <v>33</v>
      </c>
      <c r="H28">
        <v>1</v>
      </c>
    </row>
    <row r="29" spans="1:8" x14ac:dyDescent="0.2">
      <c r="A29" s="21">
        <f>'2024-25'!A27</f>
        <v>24</v>
      </c>
      <c r="B29" s="21">
        <f>IF('2024-25'!B27=2,1,0)</f>
        <v>0</v>
      </c>
      <c r="C29" s="21">
        <f>IF('2024-25'!B27=1,1,0)</f>
        <v>1</v>
      </c>
      <c r="D29" s="21" t="str">
        <f t="shared" si="2"/>
        <v>NVT</v>
      </c>
      <c r="E29" s="21">
        <f t="shared" si="0"/>
        <v>24</v>
      </c>
      <c r="F29" s="58" t="b">
        <f t="shared" si="1"/>
        <v>1</v>
      </c>
      <c r="G29" s="25" t="s">
        <v>33</v>
      </c>
      <c r="H29">
        <v>1</v>
      </c>
    </row>
    <row r="30" spans="1:8" x14ac:dyDescent="0.2">
      <c r="A30" s="21">
        <f>'2024-25'!A28</f>
        <v>25</v>
      </c>
      <c r="B30" s="21">
        <f>IF('2024-25'!B28=2,1,0)</f>
        <v>1</v>
      </c>
      <c r="C30" s="21">
        <f>IF('2024-25'!B28=1,1,0)</f>
        <v>0</v>
      </c>
      <c r="D30" s="21">
        <f t="shared" si="2"/>
        <v>25</v>
      </c>
      <c r="E30" s="21" t="str">
        <f t="shared" si="0"/>
        <v>NVT</v>
      </c>
      <c r="F30" s="58" t="b">
        <f t="shared" si="1"/>
        <v>1</v>
      </c>
    </row>
    <row r="31" spans="1:8" x14ac:dyDescent="0.2">
      <c r="A31" s="21">
        <f>'2024-25'!A29</f>
        <v>26</v>
      </c>
      <c r="B31" s="21">
        <f>IF('2024-25'!B29=2,1,0)</f>
        <v>1</v>
      </c>
      <c r="C31" s="21">
        <f>IF('2024-25'!B29=1,1,0)</f>
        <v>0</v>
      </c>
      <c r="D31" s="21">
        <f t="shared" ref="D31" si="6">IF(B31=0,"NVT",A31)</f>
        <v>26</v>
      </c>
      <c r="E31" s="21" t="str">
        <f t="shared" ref="E31" si="7">IF(B31=1,"NVT",A31)</f>
        <v>NVT</v>
      </c>
      <c r="F31" s="58" t="b">
        <f t="shared" ref="F31" si="8">OR(D31="NVT",E31="NVT")</f>
        <v>1</v>
      </c>
    </row>
    <row r="32" spans="1:8" x14ac:dyDescent="0.2">
      <c r="A32" s="21">
        <f>'2024-25'!A30</f>
        <v>27</v>
      </c>
      <c r="B32" s="21">
        <f>IF('2024-25'!B30=2,1,0)</f>
        <v>1</v>
      </c>
      <c r="C32" s="21">
        <f>IF('2024-25'!B30=1,1,0)</f>
        <v>0</v>
      </c>
      <c r="D32" s="21">
        <f t="shared" ref="D32" si="9">IF(B32=0,"NVT",A32)</f>
        <v>27</v>
      </c>
      <c r="E32" s="21" t="str">
        <f t="shared" si="0"/>
        <v>NVT</v>
      </c>
      <c r="F32" s="58" t="b">
        <f t="shared" si="1"/>
        <v>1</v>
      </c>
    </row>
    <row r="33" spans="1:8" x14ac:dyDescent="0.2">
      <c r="A33" s="21">
        <f>'2024-25'!A31</f>
        <v>28</v>
      </c>
      <c r="B33" s="21">
        <f>IF('2024-25'!B31=2,1,0)</f>
        <v>1</v>
      </c>
      <c r="C33" s="21">
        <f>IF('2024-25'!B31=1,1,0)</f>
        <v>0</v>
      </c>
      <c r="D33" s="21">
        <f t="shared" si="2"/>
        <v>28</v>
      </c>
      <c r="E33" s="21" t="str">
        <f t="shared" si="0"/>
        <v>NVT</v>
      </c>
      <c r="F33" s="58" t="b">
        <f t="shared" si="1"/>
        <v>1</v>
      </c>
    </row>
    <row r="34" spans="1:8" x14ac:dyDescent="0.2">
      <c r="A34" s="21">
        <f>'2024-25'!A32</f>
        <v>29</v>
      </c>
      <c r="B34" s="21">
        <f>IF('2024-25'!B32=2,1,0)</f>
        <v>0</v>
      </c>
      <c r="C34" s="21">
        <f>IF('2024-25'!B32=1,1,0)</f>
        <v>1</v>
      </c>
      <c r="D34" s="21" t="str">
        <f t="shared" si="2"/>
        <v>NVT</v>
      </c>
      <c r="E34" s="21">
        <f t="shared" si="0"/>
        <v>29</v>
      </c>
      <c r="F34" s="58" t="b">
        <f t="shared" si="1"/>
        <v>1</v>
      </c>
      <c r="G34" s="25" t="s">
        <v>67</v>
      </c>
      <c r="H34">
        <v>1</v>
      </c>
    </row>
    <row r="35" spans="1:8" x14ac:dyDescent="0.2">
      <c r="A35" s="21">
        <f>'2024-25'!A33</f>
        <v>30</v>
      </c>
      <c r="B35" s="21">
        <f>IF('2024-25'!B33=2,1,0)</f>
        <v>0</v>
      </c>
      <c r="C35" s="21">
        <f>IF('2024-25'!B33=1,1,0)</f>
        <v>1</v>
      </c>
      <c r="D35" s="21" t="str">
        <f t="shared" ref="D35" si="10">IF(B35=0,"NVT",A35)</f>
        <v>NVT</v>
      </c>
      <c r="E35" s="21">
        <f t="shared" si="0"/>
        <v>30</v>
      </c>
      <c r="F35" s="58" t="b">
        <f t="shared" si="1"/>
        <v>1</v>
      </c>
      <c r="G35" s="25" t="s">
        <v>67</v>
      </c>
      <c r="H35">
        <v>1</v>
      </c>
    </row>
    <row r="36" spans="1:8" x14ac:dyDescent="0.2">
      <c r="A36" s="21">
        <f>'2024-25'!A34</f>
        <v>31</v>
      </c>
      <c r="B36" s="21">
        <f>IF('2024-25'!B34=2,1,0)</f>
        <v>0</v>
      </c>
      <c r="C36" s="21">
        <f>IF('2024-25'!B34=1,1,0)</f>
        <v>1</v>
      </c>
      <c r="D36" s="21" t="str">
        <f t="shared" si="2"/>
        <v>NVT</v>
      </c>
      <c r="E36" s="21">
        <f t="shared" si="0"/>
        <v>31</v>
      </c>
      <c r="F36" s="58" t="b">
        <f t="shared" si="1"/>
        <v>1</v>
      </c>
      <c r="G36" s="25" t="s">
        <v>67</v>
      </c>
      <c r="H36">
        <v>1</v>
      </c>
    </row>
    <row r="37" spans="1:8" x14ac:dyDescent="0.2">
      <c r="A37" s="21">
        <f>'2024-25'!A35</f>
        <v>32</v>
      </c>
      <c r="B37" s="21">
        <f>IF('2024-25'!B35=2,1,0)</f>
        <v>0</v>
      </c>
      <c r="C37" s="21">
        <f>IF('2024-25'!B35=1,1,0)</f>
        <v>1</v>
      </c>
      <c r="D37" s="21" t="str">
        <f t="shared" si="2"/>
        <v>NVT</v>
      </c>
      <c r="E37" s="21">
        <f t="shared" si="0"/>
        <v>32</v>
      </c>
      <c r="F37" s="58" t="b">
        <f t="shared" si="1"/>
        <v>1</v>
      </c>
      <c r="G37" s="25" t="s">
        <v>67</v>
      </c>
      <c r="H37">
        <v>1</v>
      </c>
    </row>
    <row r="38" spans="1:8" x14ac:dyDescent="0.2">
      <c r="A38" s="21">
        <f>'2024-25'!A36</f>
        <v>33</v>
      </c>
      <c r="B38" s="21">
        <f>IF('2024-25'!B36=2,1,0)</f>
        <v>0</v>
      </c>
      <c r="C38" s="21">
        <f>IF('2024-25'!B36=1,1,0)</f>
        <v>1</v>
      </c>
      <c r="D38" s="21" t="str">
        <f t="shared" si="2"/>
        <v>NVT</v>
      </c>
      <c r="E38" s="21">
        <f t="shared" si="0"/>
        <v>33</v>
      </c>
      <c r="F38" s="58" t="b">
        <f t="shared" si="1"/>
        <v>1</v>
      </c>
      <c r="G38" s="25" t="s">
        <v>78</v>
      </c>
      <c r="H38">
        <v>1</v>
      </c>
    </row>
    <row r="39" spans="1:8" x14ac:dyDescent="0.2">
      <c r="A39" s="21">
        <f>'2024-25'!A37</f>
        <v>34</v>
      </c>
      <c r="B39" s="21">
        <f>IF('2024-25'!B37=2,1,0)</f>
        <v>1</v>
      </c>
      <c r="C39" s="21">
        <f>IF('2024-25'!B37=1,1,0)</f>
        <v>0</v>
      </c>
      <c r="D39" s="21">
        <f t="shared" si="2"/>
        <v>34</v>
      </c>
      <c r="E39" s="21" t="str">
        <f t="shared" si="0"/>
        <v>NVT</v>
      </c>
      <c r="F39" s="58" t="b">
        <f t="shared" si="1"/>
        <v>1</v>
      </c>
    </row>
    <row r="40" spans="1:8" x14ac:dyDescent="0.2">
      <c r="A40" s="21">
        <f>'2024-25'!A38</f>
        <v>35</v>
      </c>
      <c r="B40" s="21">
        <f>IF('2024-25'!B38=2,1,0)</f>
        <v>1</v>
      </c>
      <c r="C40" s="21">
        <f>IF('2024-25'!B38=1,1,0)</f>
        <v>0</v>
      </c>
      <c r="D40" s="21">
        <f t="shared" ref="D40" si="11">IF(B40=0,"NVT",A40)</f>
        <v>35</v>
      </c>
      <c r="E40" s="21" t="str">
        <f t="shared" ref="E40" si="12">IF(B40=1,"NVT",A40)</f>
        <v>NVT</v>
      </c>
      <c r="F40" s="58" t="b">
        <f t="shared" ref="F40" si="13">OR(D40="NVT",E40="NVT")</f>
        <v>1</v>
      </c>
    </row>
    <row r="41" spans="1:8" x14ac:dyDescent="0.2">
      <c r="A41" s="21">
        <f>'2024-25'!A39</f>
        <v>36</v>
      </c>
      <c r="B41" s="21">
        <f>IF('2024-25'!B39=2,1,0)</f>
        <v>0</v>
      </c>
      <c r="C41" s="21">
        <f>IF('2024-25'!B39=1,1,0)</f>
        <v>1</v>
      </c>
      <c r="D41" s="21" t="str">
        <f t="shared" si="2"/>
        <v>NVT</v>
      </c>
      <c r="E41" s="21">
        <f t="shared" si="0"/>
        <v>36</v>
      </c>
      <c r="F41" s="58" t="b">
        <f t="shared" si="1"/>
        <v>1</v>
      </c>
      <c r="G41" s="25" t="s">
        <v>153</v>
      </c>
      <c r="H41">
        <v>1</v>
      </c>
    </row>
    <row r="42" spans="1:8" x14ac:dyDescent="0.2">
      <c r="A42" s="21">
        <f>'2024-25'!A40</f>
        <v>37</v>
      </c>
      <c r="B42" s="21">
        <f>IF('2024-25'!B40=2,1,0)</f>
        <v>0</v>
      </c>
      <c r="C42" s="21">
        <f>IF('2024-25'!B40=1,1,0)</f>
        <v>1</v>
      </c>
      <c r="D42" s="21" t="str">
        <f t="shared" si="2"/>
        <v>NVT</v>
      </c>
      <c r="E42" s="21">
        <f t="shared" si="0"/>
        <v>37</v>
      </c>
      <c r="F42" s="58" t="b">
        <f t="shared" si="1"/>
        <v>1</v>
      </c>
      <c r="G42" s="25" t="s">
        <v>153</v>
      </c>
      <c r="H42">
        <v>1</v>
      </c>
    </row>
    <row r="43" spans="1:8" x14ac:dyDescent="0.2">
      <c r="A43" s="21">
        <f>'2024-25'!A41</f>
        <v>38</v>
      </c>
      <c r="B43" s="21">
        <f>IF('2024-25'!B41=2,1,0)</f>
        <v>1</v>
      </c>
      <c r="C43" s="21">
        <f>IF('2024-25'!B41=1,1,0)</f>
        <v>0</v>
      </c>
      <c r="D43" s="21">
        <f t="shared" si="2"/>
        <v>38</v>
      </c>
      <c r="E43" s="21" t="str">
        <f t="shared" si="0"/>
        <v>NVT</v>
      </c>
      <c r="F43" s="58" t="b">
        <f t="shared" si="1"/>
        <v>1</v>
      </c>
    </row>
    <row r="44" spans="1:8" x14ac:dyDescent="0.2">
      <c r="A44" s="21">
        <f>'2024-25'!A42</f>
        <v>39</v>
      </c>
      <c r="B44" s="21">
        <f>IF('2024-25'!B42=2,1,0)</f>
        <v>1</v>
      </c>
      <c r="C44" s="21">
        <f>IF('2024-25'!B42=1,1,0)</f>
        <v>0</v>
      </c>
      <c r="D44" s="21">
        <f t="shared" si="2"/>
        <v>39</v>
      </c>
      <c r="E44" s="21" t="str">
        <f t="shared" si="0"/>
        <v>NVT</v>
      </c>
      <c r="F44" s="58" t="b">
        <f t="shared" si="1"/>
        <v>1</v>
      </c>
    </row>
    <row r="45" spans="1:8" x14ac:dyDescent="0.2">
      <c r="A45" s="21">
        <f>'2024-25'!A43</f>
        <v>40</v>
      </c>
      <c r="B45" s="21">
        <f>IF('2024-25'!B43=2,1,0)</f>
        <v>1</v>
      </c>
      <c r="C45" s="21">
        <f>IF('2024-25'!B43=1,1,0)</f>
        <v>0</v>
      </c>
      <c r="D45" s="21">
        <f t="shared" si="2"/>
        <v>40</v>
      </c>
      <c r="E45" s="21" t="str">
        <f t="shared" si="0"/>
        <v>NVT</v>
      </c>
      <c r="F45" s="58" t="b">
        <f t="shared" si="1"/>
        <v>1</v>
      </c>
    </row>
    <row r="46" spans="1:8" x14ac:dyDescent="0.2">
      <c r="A46" s="21">
        <f>'2024-25'!A44</f>
        <v>41</v>
      </c>
      <c r="B46" s="21">
        <f>IF('2024-25'!B44=2,1,0)</f>
        <v>0</v>
      </c>
      <c r="C46" s="21">
        <f>IF('2024-25'!B44=1,1,0)</f>
        <v>1</v>
      </c>
      <c r="D46" s="21" t="str">
        <f t="shared" si="2"/>
        <v>NVT</v>
      </c>
      <c r="E46" s="21">
        <f t="shared" si="0"/>
        <v>41</v>
      </c>
      <c r="F46" s="58" t="b">
        <f t="shared" si="1"/>
        <v>1</v>
      </c>
      <c r="G46" s="25" t="s">
        <v>153</v>
      </c>
      <c r="H46">
        <v>1</v>
      </c>
    </row>
    <row r="47" spans="1:8" x14ac:dyDescent="0.2">
      <c r="A47" s="21">
        <f>'2024-25'!A45</f>
        <v>42</v>
      </c>
      <c r="B47" s="21">
        <f>IF('2024-25'!B45=2,1,0)</f>
        <v>0</v>
      </c>
      <c r="C47" s="21">
        <f>IF('2024-25'!B45=1,1,0)</f>
        <v>1</v>
      </c>
      <c r="D47" s="21" t="str">
        <f t="shared" si="2"/>
        <v>NVT</v>
      </c>
      <c r="E47" s="21">
        <f t="shared" si="0"/>
        <v>42</v>
      </c>
      <c r="F47" s="58" t="b">
        <f t="shared" si="1"/>
        <v>1</v>
      </c>
      <c r="G47" s="25" t="s">
        <v>153</v>
      </c>
      <c r="H47">
        <v>1</v>
      </c>
    </row>
    <row r="48" spans="1:8" x14ac:dyDescent="0.2">
      <c r="A48" s="21">
        <f>'2024-25'!A46</f>
        <v>43</v>
      </c>
      <c r="B48" s="21">
        <f>IF('2024-25'!B46=2,1,0)</f>
        <v>1</v>
      </c>
      <c r="C48" s="21">
        <f>IF('2024-25'!B46=1,1,0)</f>
        <v>0</v>
      </c>
      <c r="D48" s="21">
        <f t="shared" si="2"/>
        <v>43</v>
      </c>
      <c r="E48" s="21" t="str">
        <f t="shared" si="0"/>
        <v>NVT</v>
      </c>
      <c r="F48" s="58" t="b">
        <f t="shared" si="1"/>
        <v>1</v>
      </c>
    </row>
    <row r="49" spans="1:8" x14ac:dyDescent="0.2">
      <c r="A49" s="21">
        <f>'2024-25'!A47</f>
        <v>44</v>
      </c>
      <c r="B49" s="21">
        <f>IF('2024-25'!B47=2,1,0)</f>
        <v>1</v>
      </c>
      <c r="C49" s="21">
        <f>IF('2024-25'!B47=1,1,0)</f>
        <v>0</v>
      </c>
      <c r="D49" s="21">
        <f t="shared" si="2"/>
        <v>44</v>
      </c>
      <c r="E49" s="21" t="str">
        <f t="shared" si="0"/>
        <v>NVT</v>
      </c>
      <c r="F49" s="58" t="b">
        <f t="shared" si="1"/>
        <v>1</v>
      </c>
    </row>
    <row r="50" spans="1:8" x14ac:dyDescent="0.2">
      <c r="A50" s="21">
        <f>'2024-25'!A48</f>
        <v>45</v>
      </c>
      <c r="B50" s="21">
        <f>IF('2024-25'!B48=2,1,0)</f>
        <v>1</v>
      </c>
      <c r="C50" s="21">
        <f>IF('2024-25'!B48=1,1,0)</f>
        <v>0</v>
      </c>
      <c r="D50" s="21">
        <f t="shared" si="2"/>
        <v>45</v>
      </c>
      <c r="E50" s="21" t="str">
        <f t="shared" si="0"/>
        <v>NVT</v>
      </c>
      <c r="F50" s="58" t="b">
        <f t="shared" si="1"/>
        <v>1</v>
      </c>
    </row>
    <row r="51" spans="1:8" x14ac:dyDescent="0.2">
      <c r="A51" s="21">
        <f>'2024-25'!A49</f>
        <v>46</v>
      </c>
      <c r="B51" s="21">
        <f>IF('2024-25'!B49=2,1,0)</f>
        <v>1</v>
      </c>
      <c r="C51" s="21">
        <f>IF('2024-25'!B49=1,1,0)</f>
        <v>0</v>
      </c>
      <c r="D51" s="21">
        <f t="shared" si="2"/>
        <v>46</v>
      </c>
      <c r="E51" s="21" t="str">
        <f t="shared" si="0"/>
        <v>NVT</v>
      </c>
      <c r="F51" s="58" t="b">
        <f t="shared" si="1"/>
        <v>1</v>
      </c>
    </row>
    <row r="52" spans="1:8" x14ac:dyDescent="0.2">
      <c r="A52" s="21">
        <f>'2024-25'!A50</f>
        <v>47</v>
      </c>
      <c r="B52" s="21">
        <f>IF('2024-25'!B50=2,1,0)</f>
        <v>1</v>
      </c>
      <c r="C52" s="21">
        <f>IF('2024-25'!B50=1,1,0)</f>
        <v>0</v>
      </c>
      <c r="D52" s="21">
        <f t="shared" si="2"/>
        <v>47</v>
      </c>
      <c r="E52" s="21" t="str">
        <f t="shared" si="0"/>
        <v>NVT</v>
      </c>
      <c r="F52" s="58" t="b">
        <f t="shared" si="1"/>
        <v>1</v>
      </c>
    </row>
    <row r="53" spans="1:8" x14ac:dyDescent="0.2">
      <c r="A53" s="21">
        <f>'2024-25'!A51</f>
        <v>48</v>
      </c>
      <c r="B53" s="21">
        <f>IF('2024-25'!B51=2,1,0)</f>
        <v>1</v>
      </c>
      <c r="C53" s="21">
        <f>IF('2024-25'!B51=1,1,0)</f>
        <v>0</v>
      </c>
      <c r="D53" s="21">
        <f t="shared" si="2"/>
        <v>48</v>
      </c>
      <c r="E53" s="21" t="str">
        <f t="shared" si="0"/>
        <v>NVT</v>
      </c>
      <c r="F53" s="58" t="b">
        <f t="shared" si="1"/>
        <v>1</v>
      </c>
    </row>
    <row r="54" spans="1:8" x14ac:dyDescent="0.2">
      <c r="A54" s="21">
        <f>'2024-25'!A52</f>
        <v>49</v>
      </c>
      <c r="B54" s="21">
        <f>IF('2024-25'!B52=2,1,0)</f>
        <v>1</v>
      </c>
      <c r="C54" s="21">
        <f>IF('2024-25'!B52=1,1,0)</f>
        <v>0</v>
      </c>
      <c r="D54" s="21">
        <f t="shared" si="2"/>
        <v>49</v>
      </c>
      <c r="E54" s="21" t="str">
        <f t="shared" si="0"/>
        <v>NVT</v>
      </c>
      <c r="F54" s="58" t="b">
        <f t="shared" si="1"/>
        <v>1</v>
      </c>
    </row>
    <row r="55" spans="1:8" x14ac:dyDescent="0.2">
      <c r="A55" s="21">
        <f>'2024-25'!A53</f>
        <v>50</v>
      </c>
      <c r="B55" s="21">
        <f>IF('2024-25'!B53=2,1,0)</f>
        <v>1</v>
      </c>
      <c r="C55" s="21">
        <f>IF('2024-25'!B53=1,1,0)</f>
        <v>0</v>
      </c>
      <c r="D55" s="21">
        <f t="shared" si="2"/>
        <v>50</v>
      </c>
      <c r="E55" s="21" t="str">
        <f t="shared" si="0"/>
        <v>NVT</v>
      </c>
      <c r="F55" s="58" t="b">
        <f t="shared" si="1"/>
        <v>1</v>
      </c>
    </row>
    <row r="56" spans="1:8" x14ac:dyDescent="0.2">
      <c r="A56" s="21">
        <f>'2024-25'!A54</f>
        <v>51</v>
      </c>
      <c r="B56" s="21">
        <f>IF('2024-25'!B54=2,1,0)</f>
        <v>1</v>
      </c>
      <c r="C56" s="21">
        <f>IF('2024-25'!B54=1,1,0)</f>
        <v>0</v>
      </c>
      <c r="D56" s="21">
        <f t="shared" si="2"/>
        <v>51</v>
      </c>
      <c r="E56" s="21" t="str">
        <f t="shared" si="0"/>
        <v>NVT</v>
      </c>
      <c r="F56" s="58" t="b">
        <f t="shared" si="1"/>
        <v>1</v>
      </c>
    </row>
    <row r="57" spans="1:8" x14ac:dyDescent="0.2">
      <c r="A57" s="21">
        <f>'2024-25'!A55</f>
        <v>52</v>
      </c>
      <c r="B57" s="21">
        <f>IF('2024-25'!B55=2,1,0)</f>
        <v>1</v>
      </c>
      <c r="C57" s="21">
        <f>IF('2024-25'!B55=1,1,0)</f>
        <v>0</v>
      </c>
      <c r="D57" s="21">
        <f t="shared" si="2"/>
        <v>52</v>
      </c>
      <c r="E57" s="21" t="str">
        <f t="shared" si="0"/>
        <v>NVT</v>
      </c>
      <c r="F57" s="58" t="b">
        <f t="shared" si="1"/>
        <v>1</v>
      </c>
    </row>
    <row r="58" spans="1:8" x14ac:dyDescent="0.2">
      <c r="A58" s="21">
        <f>'2024-25'!A56</f>
        <v>53</v>
      </c>
      <c r="B58" s="21">
        <f>IF('2024-25'!B56=2,1,0)</f>
        <v>1</v>
      </c>
      <c r="C58" s="21">
        <f>IF('2024-25'!B56=1,1,0)</f>
        <v>0</v>
      </c>
      <c r="D58" s="21">
        <f t="shared" si="2"/>
        <v>53</v>
      </c>
      <c r="E58" s="21" t="str">
        <f t="shared" si="0"/>
        <v>NVT</v>
      </c>
      <c r="F58" s="58" t="b">
        <f t="shared" si="1"/>
        <v>1</v>
      </c>
    </row>
    <row r="59" spans="1:8" x14ac:dyDescent="0.2">
      <c r="A59" s="21">
        <f>'2024-25'!A57</f>
        <v>54</v>
      </c>
      <c r="B59" s="21">
        <f>IF('2024-25'!B57=2,1,0)</f>
        <v>0</v>
      </c>
      <c r="C59" s="21">
        <f>IF('2024-25'!B57=1,1,0)</f>
        <v>1</v>
      </c>
      <c r="D59" s="21" t="str">
        <f t="shared" si="2"/>
        <v>NVT</v>
      </c>
      <c r="E59" s="21">
        <f t="shared" si="0"/>
        <v>54</v>
      </c>
      <c r="F59" s="58" t="b">
        <f t="shared" si="1"/>
        <v>1</v>
      </c>
      <c r="G59" s="25" t="s">
        <v>154</v>
      </c>
      <c r="H59">
        <v>1</v>
      </c>
    </row>
    <row r="60" spans="1:8" x14ac:dyDescent="0.2">
      <c r="A60" s="21">
        <f>'2024-25'!A58</f>
        <v>55</v>
      </c>
      <c r="B60" s="21">
        <f>IF('2024-25'!B58=2,1,0)</f>
        <v>0</v>
      </c>
      <c r="C60" s="21">
        <f>IF('2024-25'!B58=1,1,0)</f>
        <v>1</v>
      </c>
      <c r="D60" s="21" t="str">
        <f t="shared" si="2"/>
        <v>NVT</v>
      </c>
      <c r="E60" s="21">
        <f t="shared" si="0"/>
        <v>55</v>
      </c>
      <c r="F60" s="58" t="b">
        <f t="shared" si="1"/>
        <v>1</v>
      </c>
      <c r="G60" s="25" t="s">
        <v>154</v>
      </c>
      <c r="H60">
        <v>1</v>
      </c>
    </row>
    <row r="61" spans="1:8" x14ac:dyDescent="0.2">
      <c r="A61" s="21">
        <f>'2024-25'!A59</f>
        <v>56</v>
      </c>
      <c r="B61" s="21">
        <f>IF('2024-25'!B59=2,1,0)</f>
        <v>0</v>
      </c>
      <c r="C61" s="21">
        <f>IF('2024-25'!B59=1,1,0)</f>
        <v>1</v>
      </c>
      <c r="D61" s="21" t="str">
        <f t="shared" si="2"/>
        <v>NVT</v>
      </c>
      <c r="E61" s="21">
        <f t="shared" si="0"/>
        <v>56</v>
      </c>
      <c r="F61" s="58" t="b">
        <f t="shared" si="1"/>
        <v>1</v>
      </c>
      <c r="G61" s="25" t="s">
        <v>154</v>
      </c>
      <c r="H61">
        <v>1</v>
      </c>
    </row>
    <row r="62" spans="1:8" x14ac:dyDescent="0.2">
      <c r="A62" s="21">
        <f>'2024-25'!A60</f>
        <v>57</v>
      </c>
      <c r="B62" s="21">
        <f>IF('2024-25'!B60=2,1,0)</f>
        <v>0</v>
      </c>
      <c r="C62" s="21">
        <f>IF('2024-25'!B60=1,1,0)</f>
        <v>1</v>
      </c>
      <c r="D62" s="21" t="str">
        <f t="shared" si="2"/>
        <v>NVT</v>
      </c>
      <c r="E62" s="21">
        <f t="shared" si="0"/>
        <v>57</v>
      </c>
      <c r="F62" s="58" t="b">
        <f t="shared" si="1"/>
        <v>1</v>
      </c>
      <c r="G62" s="25" t="s">
        <v>154</v>
      </c>
      <c r="H62">
        <v>1</v>
      </c>
    </row>
    <row r="63" spans="1:8" x14ac:dyDescent="0.2">
      <c r="A63" s="21">
        <f>'2024-25'!A61</f>
        <v>58</v>
      </c>
      <c r="B63" s="21">
        <f>IF('2024-25'!B61=2,1,0)</f>
        <v>0</v>
      </c>
      <c r="C63" s="21">
        <f>IF('2024-25'!B61=1,1,0)</f>
        <v>1</v>
      </c>
      <c r="D63" s="21" t="str">
        <f t="shared" si="2"/>
        <v>NVT</v>
      </c>
      <c r="E63" s="21">
        <f t="shared" si="0"/>
        <v>58</v>
      </c>
      <c r="F63" s="58" t="b">
        <f t="shared" si="1"/>
        <v>1</v>
      </c>
      <c r="G63" s="25" t="s">
        <v>154</v>
      </c>
      <c r="H63">
        <v>1</v>
      </c>
    </row>
    <row r="64" spans="1:8" x14ac:dyDescent="0.2">
      <c r="A64" s="21">
        <f>'2024-25'!A62</f>
        <v>59</v>
      </c>
      <c r="B64" s="21">
        <f>IF('2024-25'!B62=2,1,0)</f>
        <v>0</v>
      </c>
      <c r="C64" s="21">
        <f>IF('2024-25'!B62=1,1,0)</f>
        <v>1</v>
      </c>
      <c r="D64" s="21" t="str">
        <f t="shared" si="2"/>
        <v>NVT</v>
      </c>
      <c r="E64" s="21">
        <f t="shared" si="0"/>
        <v>59</v>
      </c>
      <c r="F64" s="58" t="b">
        <f t="shared" si="1"/>
        <v>1</v>
      </c>
      <c r="G64" s="25" t="s">
        <v>154</v>
      </c>
      <c r="H64">
        <v>1</v>
      </c>
    </row>
    <row r="65" spans="1:8" x14ac:dyDescent="0.2">
      <c r="A65" s="21">
        <f>'2024-25'!A63</f>
        <v>60</v>
      </c>
      <c r="B65" s="21">
        <f>IF('2024-25'!B63=2,1,0)</f>
        <v>0</v>
      </c>
      <c r="C65" s="21">
        <f>IF('2024-25'!B63=1,1,0)</f>
        <v>1</v>
      </c>
      <c r="D65" s="21" t="str">
        <f t="shared" si="2"/>
        <v>NVT</v>
      </c>
      <c r="E65" s="21">
        <f t="shared" si="0"/>
        <v>60</v>
      </c>
      <c r="F65" s="58" t="b">
        <f t="shared" si="1"/>
        <v>1</v>
      </c>
      <c r="G65" s="25" t="s">
        <v>154</v>
      </c>
      <c r="H65">
        <v>1</v>
      </c>
    </row>
    <row r="66" spans="1:8" x14ac:dyDescent="0.2">
      <c r="A66" s="21">
        <f>'2024-25'!A64</f>
        <v>61</v>
      </c>
      <c r="B66" s="21">
        <f>IF('2024-25'!B64=2,1,0)</f>
        <v>0</v>
      </c>
      <c r="C66" s="21">
        <f>IF('2024-25'!B64=1,1,0)</f>
        <v>1</v>
      </c>
      <c r="D66" s="21" t="str">
        <f t="shared" si="2"/>
        <v>NVT</v>
      </c>
      <c r="E66" s="21">
        <f t="shared" si="0"/>
        <v>61</v>
      </c>
      <c r="F66" s="58" t="b">
        <f t="shared" si="1"/>
        <v>1</v>
      </c>
      <c r="G66" s="25" t="s">
        <v>154</v>
      </c>
      <c r="H66">
        <v>1</v>
      </c>
    </row>
    <row r="67" spans="1:8" x14ac:dyDescent="0.2">
      <c r="A67" s="21">
        <f>'2024-25'!A65</f>
        <v>62</v>
      </c>
      <c r="B67" s="21">
        <f>IF('2024-25'!B65=2,1,0)</f>
        <v>0</v>
      </c>
      <c r="C67" s="21">
        <f>IF('2024-25'!B65=1,1,0)</f>
        <v>1</v>
      </c>
      <c r="D67" s="21" t="str">
        <f t="shared" si="2"/>
        <v>NVT</v>
      </c>
      <c r="E67" s="21">
        <f t="shared" si="0"/>
        <v>62</v>
      </c>
      <c r="F67" s="58" t="b">
        <f t="shared" si="1"/>
        <v>1</v>
      </c>
      <c r="G67" s="25" t="s">
        <v>154</v>
      </c>
      <c r="H67">
        <v>1</v>
      </c>
    </row>
    <row r="68" spans="1:8" x14ac:dyDescent="0.2">
      <c r="A68" s="21">
        <f>'2024-25'!A66</f>
        <v>63</v>
      </c>
      <c r="B68" s="21">
        <f>IF('2024-25'!B66=2,1,0)</f>
        <v>1</v>
      </c>
      <c r="C68" s="21">
        <f>IF('2024-25'!B66=1,1,0)</f>
        <v>0</v>
      </c>
      <c r="D68" s="21">
        <f t="shared" ref="D68" si="14">IF(B68=0,"NVT",A68)</f>
        <v>63</v>
      </c>
      <c r="E68" s="21" t="str">
        <f t="shared" ref="E68" si="15">IF(B68=1,"NVT",A68)</f>
        <v>NVT</v>
      </c>
      <c r="F68" s="58" t="b">
        <f t="shared" si="1"/>
        <v>1</v>
      </c>
    </row>
    <row r="69" spans="1:8" x14ac:dyDescent="0.2">
      <c r="A69" s="25">
        <f>A68</f>
        <v>63</v>
      </c>
      <c r="B69" s="25">
        <f>SUM(B6:B68)</f>
        <v>23</v>
      </c>
      <c r="C69" s="25">
        <f>SUM(C6:C68)</f>
        <v>40</v>
      </c>
      <c r="D69" s="57">
        <f>A69-B69-C69</f>
        <v>0</v>
      </c>
      <c r="E69" s="70" t="s">
        <v>256</v>
      </c>
      <c r="F69" s="47"/>
      <c r="G69" s="76" t="s">
        <v>256</v>
      </c>
      <c r="H69" s="58">
        <f>C69-SUM(H8:H67)</f>
        <v>0</v>
      </c>
    </row>
    <row r="70" spans="1:8" x14ac:dyDescent="0.2">
      <c r="A70" s="25"/>
      <c r="B70" s="25"/>
      <c r="C70" s="25"/>
      <c r="D70" s="25"/>
      <c r="E70" s="52"/>
    </row>
    <row r="71" spans="1:8" x14ac:dyDescent="0.2">
      <c r="A71" s="70" t="s">
        <v>266</v>
      </c>
      <c r="B71" s="75"/>
      <c r="C71" s="75"/>
    </row>
    <row r="72" spans="1:8" x14ac:dyDescent="0.2">
      <c r="A72" s="25" t="s">
        <v>16</v>
      </c>
      <c r="B72" s="25">
        <f>PMR!B26</f>
        <v>23</v>
      </c>
    </row>
    <row r="73" spans="1:8" x14ac:dyDescent="0.2">
      <c r="A73" s="25" t="s">
        <v>17</v>
      </c>
      <c r="B73" s="25"/>
      <c r="C73">
        <f>'MR1'!B21-'MR1'!B12+1</f>
        <v>10</v>
      </c>
    </row>
    <row r="74" spans="1:8" x14ac:dyDescent="0.2">
      <c r="A74" s="25" t="s">
        <v>33</v>
      </c>
      <c r="B74" s="25"/>
      <c r="C74">
        <f>'MR2'!B23-'MR2'!B12+1</f>
        <v>12</v>
      </c>
    </row>
    <row r="75" spans="1:8" x14ac:dyDescent="0.2">
      <c r="A75" s="25" t="s">
        <v>67</v>
      </c>
      <c r="B75" s="25"/>
      <c r="C75">
        <f>'MR3'!B15-'MR3'!B12+1</f>
        <v>4</v>
      </c>
    </row>
    <row r="76" spans="1:8" x14ac:dyDescent="0.2">
      <c r="A76" s="25" t="s">
        <v>78</v>
      </c>
      <c r="B76" s="25"/>
      <c r="C76">
        <f>'MR4'!B12-'MR4'!B9</f>
        <v>1</v>
      </c>
    </row>
    <row r="77" spans="1:8" x14ac:dyDescent="0.2">
      <c r="A77" s="25" t="s">
        <v>123</v>
      </c>
      <c r="B77" s="25"/>
      <c r="C77">
        <v>0</v>
      </c>
    </row>
    <row r="78" spans="1:8" x14ac:dyDescent="0.2">
      <c r="A78" s="25" t="s">
        <v>153</v>
      </c>
      <c r="B78" s="25"/>
      <c r="C78">
        <f>'MR6'!B15-'MR6'!B12+1</f>
        <v>4</v>
      </c>
    </row>
    <row r="79" spans="1:8" x14ac:dyDescent="0.2">
      <c r="A79" s="25" t="s">
        <v>154</v>
      </c>
      <c r="B79" s="25"/>
      <c r="C79">
        <f>'MR7'!B20-'MR7'!B12+1</f>
        <v>9</v>
      </c>
    </row>
    <row r="80" spans="1:8" x14ac:dyDescent="0.2">
      <c r="A80" s="57" t="s">
        <v>256</v>
      </c>
      <c r="B80" s="57">
        <f>B72-B69</f>
        <v>0</v>
      </c>
      <c r="C80" s="58">
        <f>SUM(C73:C79)-C69</f>
        <v>0</v>
      </c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BF83-56DD-4288-971B-BE0CE4FD81FC}">
  <dimension ref="A1:E16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31.83203125" customWidth="1"/>
    <col min="3" max="3" width="15.5" customWidth="1"/>
    <col min="5" max="5" width="71.1640625" customWidth="1"/>
  </cols>
  <sheetData>
    <row r="1" spans="1:5" ht="117" customHeight="1" x14ac:dyDescent="0.2"/>
    <row r="2" spans="1:5" x14ac:dyDescent="0.2">
      <c r="A2" s="52" t="s">
        <v>186</v>
      </c>
      <c r="C2" s="36" t="s">
        <v>212</v>
      </c>
    </row>
    <row r="3" spans="1:5" x14ac:dyDescent="0.2">
      <c r="A3" s="53" t="s">
        <v>185</v>
      </c>
    </row>
    <row r="4" spans="1:5" x14ac:dyDescent="0.2">
      <c r="A4" s="53"/>
    </row>
    <row r="5" spans="1:5" x14ac:dyDescent="0.2">
      <c r="A5" s="36" t="s">
        <v>167</v>
      </c>
      <c r="B5" s="36" t="s">
        <v>168</v>
      </c>
      <c r="C5" s="36" t="s">
        <v>169</v>
      </c>
      <c r="D5" s="36" t="s">
        <v>170</v>
      </c>
      <c r="E5" s="36" t="s">
        <v>171</v>
      </c>
    </row>
    <row r="6" spans="1:5" x14ac:dyDescent="0.2">
      <c r="A6" t="s">
        <v>172</v>
      </c>
      <c r="B6" s="47">
        <f>12*7</f>
        <v>84</v>
      </c>
      <c r="C6">
        <v>15</v>
      </c>
      <c r="D6">
        <f>B6*C6</f>
        <v>1260</v>
      </c>
      <c r="E6" s="47" t="s">
        <v>173</v>
      </c>
    </row>
    <row r="7" spans="1:5" x14ac:dyDescent="0.2">
      <c r="A7" t="s">
        <v>174</v>
      </c>
      <c r="B7" s="47">
        <f>12*2</f>
        <v>24</v>
      </c>
      <c r="C7">
        <v>15</v>
      </c>
      <c r="D7">
        <f>B7*C7</f>
        <v>360</v>
      </c>
      <c r="E7" s="47" t="s">
        <v>175</v>
      </c>
    </row>
    <row r="8" spans="1:5" x14ac:dyDescent="0.2">
      <c r="A8" t="s">
        <v>176</v>
      </c>
      <c r="B8" s="47">
        <v>3</v>
      </c>
      <c r="C8">
        <v>460</v>
      </c>
      <c r="D8">
        <f>B8*C8</f>
        <v>1380</v>
      </c>
      <c r="E8" s="47" t="s">
        <v>177</v>
      </c>
    </row>
    <row r="9" spans="1:5" x14ac:dyDescent="0.2">
      <c r="E9" t="s">
        <v>178</v>
      </c>
    </row>
    <row r="10" spans="1:5" x14ac:dyDescent="0.2">
      <c r="E10" s="37" t="s">
        <v>179</v>
      </c>
    </row>
    <row r="11" spans="1:5" x14ac:dyDescent="0.2">
      <c r="A11" t="s">
        <v>180</v>
      </c>
      <c r="D11">
        <v>1000</v>
      </c>
      <c r="E11" s="47" t="s">
        <v>213</v>
      </c>
    </row>
    <row r="12" spans="1:5" x14ac:dyDescent="0.2">
      <c r="A12" t="s">
        <v>181</v>
      </c>
      <c r="D12">
        <v>500</v>
      </c>
      <c r="E12" t="s">
        <v>182</v>
      </c>
    </row>
    <row r="13" spans="1:5" x14ac:dyDescent="0.2">
      <c r="A13" t="s">
        <v>183</v>
      </c>
      <c r="D13">
        <v>500</v>
      </c>
    </row>
    <row r="14" spans="1:5" x14ac:dyDescent="0.2">
      <c r="C14" s="36" t="s">
        <v>184</v>
      </c>
      <c r="D14" s="36">
        <f>SUM(D6:D13)</f>
        <v>5000</v>
      </c>
    </row>
    <row r="15" spans="1:5" x14ac:dyDescent="0.2">
      <c r="A15" t="s">
        <v>210</v>
      </c>
    </row>
    <row r="16" spans="1:5" x14ac:dyDescent="0.2">
      <c r="A16" t="s">
        <v>211</v>
      </c>
    </row>
  </sheetData>
  <hyperlinks>
    <hyperlink ref="E10" r:id="rId1" display="https://www.aobmedezeggenschap.nl/cursussen/basis-medezeggenschap-vo/" xr:uid="{97F623C5-B2D5-4C1B-B598-9D0B69931135}"/>
  </hyperlinks>
  <pageMargins left="0.7" right="0.7" top="0.75" bottom="0.75" header="0.3" footer="0.3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829C-5C7F-4978-B24E-F8D3F88B5FE7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77382-41ED-46BE-9BDA-0BAA35B86641}">
  <dimension ref="A1:B2"/>
  <sheetViews>
    <sheetView workbookViewId="0"/>
  </sheetViews>
  <sheetFormatPr baseColWidth="10" defaultColWidth="8.83203125" defaultRowHeight="15" x14ac:dyDescent="0.2"/>
  <cols>
    <col min="2" max="2" width="53.5" customWidth="1"/>
  </cols>
  <sheetData>
    <row r="1" spans="1:2" ht="121.5" customHeight="1" x14ac:dyDescent="0.2"/>
    <row r="2" spans="1:2" x14ac:dyDescent="0.2">
      <c r="A2" s="56" t="s">
        <v>185</v>
      </c>
      <c r="B2" s="36" t="s">
        <v>201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739-B754-411E-AA74-18C28EB1DEBE}">
  <dimension ref="A1:E18"/>
  <sheetViews>
    <sheetView workbookViewId="0"/>
  </sheetViews>
  <sheetFormatPr baseColWidth="10" defaultColWidth="8.83203125" defaultRowHeight="15" x14ac:dyDescent="0.2"/>
  <cols>
    <col min="2" max="2" width="38.1640625" customWidth="1"/>
  </cols>
  <sheetData>
    <row r="1" spans="1:5" ht="120.5" customHeight="1" x14ac:dyDescent="0.2"/>
    <row r="2" spans="1:5" x14ac:dyDescent="0.2">
      <c r="A2" s="36" t="s">
        <v>258</v>
      </c>
      <c r="C2" s="36" t="s">
        <v>187</v>
      </c>
      <c r="D2" s="36"/>
      <c r="E2" s="36" t="s">
        <v>188</v>
      </c>
    </row>
    <row r="3" spans="1:5" x14ac:dyDescent="0.2">
      <c r="A3" s="36" t="s">
        <v>189</v>
      </c>
      <c r="B3" s="36" t="s">
        <v>190</v>
      </c>
      <c r="C3" s="36" t="s">
        <v>191</v>
      </c>
      <c r="D3" s="36" t="s">
        <v>192</v>
      </c>
      <c r="E3" s="36" t="s">
        <v>193</v>
      </c>
    </row>
    <row r="4" spans="1:5" x14ac:dyDescent="0.2">
      <c r="A4" t="s">
        <v>194</v>
      </c>
      <c r="B4" t="s">
        <v>214</v>
      </c>
      <c r="C4" s="54">
        <v>44409</v>
      </c>
      <c r="D4" s="54">
        <v>45505</v>
      </c>
      <c r="E4" t="s">
        <v>195</v>
      </c>
    </row>
    <row r="5" spans="1:5" x14ac:dyDescent="0.2">
      <c r="A5" t="s">
        <v>194</v>
      </c>
      <c r="B5" t="s">
        <v>214</v>
      </c>
      <c r="C5" s="54">
        <v>44774</v>
      </c>
      <c r="D5" s="54">
        <v>45870</v>
      </c>
      <c r="E5" t="s">
        <v>196</v>
      </c>
    </row>
    <row r="6" spans="1:5" x14ac:dyDescent="0.2">
      <c r="A6" t="s">
        <v>194</v>
      </c>
      <c r="B6" t="s">
        <v>214</v>
      </c>
      <c r="C6" s="54">
        <v>44774</v>
      </c>
      <c r="D6" s="54">
        <v>45292</v>
      </c>
      <c r="E6" t="s">
        <v>217</v>
      </c>
    </row>
    <row r="7" spans="1:5" x14ac:dyDescent="0.2">
      <c r="A7" t="s">
        <v>194</v>
      </c>
      <c r="B7" t="s">
        <v>214</v>
      </c>
      <c r="C7" s="54">
        <v>45139</v>
      </c>
      <c r="D7" s="54">
        <v>46235</v>
      </c>
    </row>
    <row r="8" spans="1:5" x14ac:dyDescent="0.2">
      <c r="A8" t="s">
        <v>194</v>
      </c>
      <c r="B8" t="s">
        <v>214</v>
      </c>
      <c r="C8" s="54">
        <v>44774</v>
      </c>
      <c r="D8" s="54">
        <v>45870</v>
      </c>
    </row>
    <row r="9" spans="1:5" x14ac:dyDescent="0.2">
      <c r="A9" t="s">
        <v>194</v>
      </c>
      <c r="B9" t="s">
        <v>214</v>
      </c>
      <c r="C9" s="54">
        <v>44774</v>
      </c>
      <c r="D9" s="54">
        <v>45870</v>
      </c>
      <c r="E9" t="s">
        <v>215</v>
      </c>
    </row>
    <row r="10" spans="1:5" x14ac:dyDescent="0.2">
      <c r="A10" t="s">
        <v>197</v>
      </c>
      <c r="B10" t="s">
        <v>214</v>
      </c>
      <c r="C10" s="54">
        <v>45139</v>
      </c>
      <c r="D10" s="54">
        <v>46235</v>
      </c>
      <c r="E10" s="55" t="s">
        <v>198</v>
      </c>
    </row>
    <row r="11" spans="1:5" x14ac:dyDescent="0.2">
      <c r="A11" t="s">
        <v>197</v>
      </c>
      <c r="B11" t="s">
        <v>214</v>
      </c>
      <c r="C11" s="54">
        <v>45139</v>
      </c>
      <c r="D11" s="54">
        <v>46235</v>
      </c>
    </row>
    <row r="12" spans="1:5" x14ac:dyDescent="0.2">
      <c r="A12" t="s">
        <v>197</v>
      </c>
      <c r="B12" t="s">
        <v>214</v>
      </c>
      <c r="C12" s="54">
        <v>45139</v>
      </c>
      <c r="D12" s="54">
        <v>46235</v>
      </c>
    </row>
    <row r="13" spans="1:5" x14ac:dyDescent="0.2">
      <c r="A13" t="s">
        <v>199</v>
      </c>
      <c r="B13" t="s">
        <v>214</v>
      </c>
      <c r="C13" s="54">
        <v>44774</v>
      </c>
      <c r="D13" s="54">
        <v>45870</v>
      </c>
    </row>
    <row r="14" spans="1:5" x14ac:dyDescent="0.2">
      <c r="A14" t="s">
        <v>199</v>
      </c>
      <c r="B14" t="s">
        <v>214</v>
      </c>
      <c r="C14" s="54">
        <v>45139</v>
      </c>
      <c r="D14" s="54">
        <v>46235</v>
      </c>
      <c r="E14" t="s">
        <v>216</v>
      </c>
    </row>
    <row r="15" spans="1:5" x14ac:dyDescent="0.2">
      <c r="A15" t="s">
        <v>199</v>
      </c>
      <c r="B15" t="s">
        <v>214</v>
      </c>
      <c r="C15" s="54">
        <v>45139</v>
      </c>
      <c r="D15" s="54">
        <v>46235</v>
      </c>
    </row>
    <row r="16" spans="1:5" x14ac:dyDescent="0.2">
      <c r="A16" t="s">
        <v>199</v>
      </c>
      <c r="B16" t="s">
        <v>214</v>
      </c>
      <c r="C16" s="54">
        <v>45139</v>
      </c>
      <c r="D16" s="54">
        <v>46235</v>
      </c>
      <c r="E16" t="s">
        <v>198</v>
      </c>
    </row>
    <row r="17" spans="1:5" x14ac:dyDescent="0.2">
      <c r="A17" t="s">
        <v>194</v>
      </c>
      <c r="B17" t="s">
        <v>214</v>
      </c>
      <c r="C17" s="54">
        <v>45505</v>
      </c>
      <c r="D17" s="54">
        <v>46600</v>
      </c>
      <c r="E17" t="s">
        <v>218</v>
      </c>
    </row>
    <row r="18" spans="1:5" x14ac:dyDescent="0.2">
      <c r="A18" t="s">
        <v>194</v>
      </c>
      <c r="B18" t="s">
        <v>214</v>
      </c>
      <c r="C18" t="s">
        <v>200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08E40-50C7-40BD-82FF-3804A518D3C8}">
  <dimension ref="A1:E9"/>
  <sheetViews>
    <sheetView workbookViewId="0">
      <selection activeCell="B7" sqref="B7"/>
    </sheetView>
  </sheetViews>
  <sheetFormatPr baseColWidth="10" defaultColWidth="8.83203125" defaultRowHeight="15" x14ac:dyDescent="0.2"/>
  <cols>
    <col min="1" max="1" width="8.83203125" style="21"/>
    <col min="2" max="2" width="30.1640625" customWidth="1"/>
    <col min="3" max="3" width="51.5" style="32" customWidth="1"/>
    <col min="4" max="4" width="16.83203125" customWidth="1"/>
    <col min="5" max="5" width="19.5" customWidth="1"/>
  </cols>
  <sheetData>
    <row r="1" spans="1:5" ht="117" customHeight="1" x14ac:dyDescent="0.2"/>
    <row r="2" spans="1:5" ht="16" x14ac:dyDescent="0.2">
      <c r="A2" s="48" t="s">
        <v>8</v>
      </c>
      <c r="B2" s="33" t="s">
        <v>4</v>
      </c>
      <c r="C2" s="34" t="s">
        <v>5</v>
      </c>
      <c r="D2" s="33" t="s">
        <v>6</v>
      </c>
      <c r="E2" s="33" t="s">
        <v>7</v>
      </c>
    </row>
    <row r="6" spans="1:5" x14ac:dyDescent="0.2">
      <c r="E6" s="32"/>
    </row>
    <row r="8" spans="1:5" x14ac:dyDescent="0.2">
      <c r="E8" s="35"/>
    </row>
    <row r="9" spans="1:5" x14ac:dyDescent="0.2">
      <c r="E9" s="3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0EF24-25F3-4289-83D5-FD98452B3850}">
  <dimension ref="A1:I79"/>
  <sheetViews>
    <sheetView topLeftCell="A24" zoomScale="80" zoomScaleNormal="80" workbookViewId="0">
      <selection activeCell="E24" sqref="E24"/>
    </sheetView>
  </sheetViews>
  <sheetFormatPr baseColWidth="10" defaultColWidth="11.83203125" defaultRowHeight="15" x14ac:dyDescent="0.2"/>
  <cols>
    <col min="1" max="1" width="4.5" style="26" customWidth="1"/>
    <col min="2" max="2" width="7.5" style="24" customWidth="1"/>
    <col min="3" max="3" width="10.5" style="1" customWidth="1"/>
    <col min="4" max="4" width="11.83203125" style="2"/>
    <col min="5" max="5" width="68.5" style="2" customWidth="1"/>
    <col min="6" max="6" width="18.1640625" style="2" customWidth="1"/>
    <col min="7" max="7" width="13.1640625" customWidth="1"/>
    <col min="8" max="8" width="81.5" style="2" customWidth="1"/>
    <col min="9" max="9" width="218.83203125" style="2" bestFit="1" customWidth="1"/>
    <col min="10" max="16384" width="11.83203125" style="2"/>
  </cols>
  <sheetData>
    <row r="1" spans="1:8" ht="122" customHeight="1" x14ac:dyDescent="0.2"/>
    <row r="2" spans="1:8" x14ac:dyDescent="0.2">
      <c r="A2" s="28" t="s">
        <v>259</v>
      </c>
      <c r="G2" s="2"/>
    </row>
    <row r="3" spans="1:8" x14ac:dyDescent="0.2">
      <c r="A3" s="23" t="s">
        <v>8</v>
      </c>
      <c r="B3" s="23" t="s">
        <v>9</v>
      </c>
      <c r="C3" s="22" t="s">
        <v>10</v>
      </c>
      <c r="D3" s="22" t="s">
        <v>11</v>
      </c>
      <c r="E3" s="22" t="s">
        <v>12</v>
      </c>
      <c r="F3" s="22" t="s">
        <v>13</v>
      </c>
      <c r="G3" s="22" t="s">
        <v>14</v>
      </c>
      <c r="H3" s="22" t="s">
        <v>5</v>
      </c>
    </row>
    <row r="4" spans="1:8" x14ac:dyDescent="0.2">
      <c r="A4" s="26">
        <v>1</v>
      </c>
      <c r="B4" s="24">
        <v>2</v>
      </c>
      <c r="C4" s="4" t="s">
        <v>15</v>
      </c>
      <c r="D4" s="5" t="s">
        <v>16</v>
      </c>
      <c r="E4" s="6" t="s">
        <v>227</v>
      </c>
      <c r="F4" s="6"/>
      <c r="G4" s="29" t="s">
        <v>228</v>
      </c>
      <c r="H4" s="6" t="s">
        <v>226</v>
      </c>
    </row>
    <row r="5" spans="1:8" x14ac:dyDescent="0.2">
      <c r="A5" s="26">
        <f>A4+1</f>
        <v>2</v>
      </c>
      <c r="B5" s="24">
        <v>2</v>
      </c>
      <c r="C5" s="4" t="s">
        <v>15</v>
      </c>
      <c r="D5" s="5" t="s">
        <v>16</v>
      </c>
      <c r="E5" s="6" t="s">
        <v>229</v>
      </c>
      <c r="F5" s="6"/>
      <c r="G5" s="29">
        <v>7</v>
      </c>
      <c r="H5" s="6" t="s">
        <v>230</v>
      </c>
    </row>
    <row r="6" spans="1:8" x14ac:dyDescent="0.2">
      <c r="A6" s="26">
        <f>A5+1</f>
        <v>3</v>
      </c>
      <c r="B6" s="24">
        <v>1</v>
      </c>
      <c r="C6" s="15" t="s">
        <v>15</v>
      </c>
      <c r="D6" s="12" t="s">
        <v>17</v>
      </c>
      <c r="E6" s="13" t="s">
        <v>224</v>
      </c>
      <c r="F6" s="13" t="s">
        <v>18</v>
      </c>
      <c r="G6" s="13" t="s">
        <v>19</v>
      </c>
      <c r="H6" s="13" t="s">
        <v>20</v>
      </c>
    </row>
    <row r="7" spans="1:8" x14ac:dyDescent="0.2">
      <c r="A7" s="26">
        <f>A6+1</f>
        <v>4</v>
      </c>
      <c r="B7" s="24">
        <v>1</v>
      </c>
      <c r="C7" s="15" t="s">
        <v>15</v>
      </c>
      <c r="D7" s="12" t="s">
        <v>17</v>
      </c>
      <c r="E7" s="13" t="s">
        <v>21</v>
      </c>
      <c r="F7" s="13" t="s">
        <v>22</v>
      </c>
      <c r="G7" s="13"/>
      <c r="H7" s="13" t="s">
        <v>225</v>
      </c>
    </row>
    <row r="8" spans="1:8" x14ac:dyDescent="0.2">
      <c r="A8" s="26">
        <f t="shared" ref="A8:A66" si="0">A7+1</f>
        <v>5</v>
      </c>
      <c r="B8" s="24">
        <v>1</v>
      </c>
      <c r="C8" s="15" t="s">
        <v>15</v>
      </c>
      <c r="D8" s="12" t="s">
        <v>17</v>
      </c>
      <c r="E8" s="13" t="s">
        <v>23</v>
      </c>
      <c r="F8" s="13"/>
      <c r="G8" s="13"/>
      <c r="H8" s="13" t="s">
        <v>24</v>
      </c>
    </row>
    <row r="9" spans="1:8" x14ac:dyDescent="0.2">
      <c r="A9" s="26">
        <f t="shared" si="0"/>
        <v>6</v>
      </c>
      <c r="B9" s="24">
        <v>1</v>
      </c>
      <c r="C9" s="15" t="s">
        <v>15</v>
      </c>
      <c r="D9" s="12" t="s">
        <v>17</v>
      </c>
      <c r="E9" s="13" t="s">
        <v>25</v>
      </c>
      <c r="F9" s="13"/>
      <c r="G9" s="13"/>
      <c r="H9" s="13" t="s">
        <v>26</v>
      </c>
    </row>
    <row r="10" spans="1:8" x14ac:dyDescent="0.2">
      <c r="A10" s="26">
        <f t="shared" si="0"/>
        <v>7</v>
      </c>
      <c r="B10" s="24">
        <v>1</v>
      </c>
      <c r="C10" s="15" t="s">
        <v>15</v>
      </c>
      <c r="D10" s="12" t="s">
        <v>17</v>
      </c>
      <c r="E10" s="13" t="s">
        <v>231</v>
      </c>
      <c r="F10" s="13"/>
      <c r="G10" s="13"/>
      <c r="H10" s="13" t="s">
        <v>232</v>
      </c>
    </row>
    <row r="11" spans="1:8" x14ac:dyDescent="0.2">
      <c r="A11" s="26">
        <f t="shared" si="0"/>
        <v>8</v>
      </c>
      <c r="B11" s="24">
        <v>1</v>
      </c>
      <c r="C11" s="15" t="s">
        <v>15</v>
      </c>
      <c r="D11" s="12" t="s">
        <v>17</v>
      </c>
      <c r="E11" s="13" t="s">
        <v>27</v>
      </c>
      <c r="F11" s="13" t="s">
        <v>28</v>
      </c>
      <c r="G11" s="13"/>
      <c r="H11" s="13" t="s">
        <v>24</v>
      </c>
    </row>
    <row r="12" spans="1:8" x14ac:dyDescent="0.2">
      <c r="A12" s="26">
        <f t="shared" si="0"/>
        <v>9</v>
      </c>
      <c r="B12" s="24">
        <v>1</v>
      </c>
      <c r="C12" s="15" t="s">
        <v>15</v>
      </c>
      <c r="D12" s="12" t="s">
        <v>17</v>
      </c>
      <c r="E12" s="13" t="s">
        <v>222</v>
      </c>
      <c r="F12" s="13" t="s">
        <v>233</v>
      </c>
      <c r="G12" s="13"/>
      <c r="H12" s="13" t="s">
        <v>24</v>
      </c>
    </row>
    <row r="13" spans="1:8" ht="32" x14ac:dyDescent="0.2">
      <c r="A13" s="26">
        <f t="shared" si="0"/>
        <v>10</v>
      </c>
      <c r="B13" s="24">
        <v>1</v>
      </c>
      <c r="C13" s="15" t="s">
        <v>15</v>
      </c>
      <c r="D13" s="12" t="s">
        <v>17</v>
      </c>
      <c r="E13" s="13" t="s">
        <v>234</v>
      </c>
      <c r="F13" s="13" t="s">
        <v>29</v>
      </c>
      <c r="G13" s="13"/>
      <c r="H13" s="68" t="s">
        <v>235</v>
      </c>
    </row>
    <row r="14" spans="1:8" x14ac:dyDescent="0.2">
      <c r="A14" s="26">
        <f t="shared" si="0"/>
        <v>11</v>
      </c>
      <c r="B14" s="24">
        <v>1</v>
      </c>
      <c r="C14" s="15" t="s">
        <v>15</v>
      </c>
      <c r="D14" s="12" t="s">
        <v>17</v>
      </c>
      <c r="E14" s="13" t="s">
        <v>30</v>
      </c>
      <c r="F14" s="13" t="s">
        <v>18</v>
      </c>
      <c r="G14" s="13" t="s">
        <v>19</v>
      </c>
      <c r="H14" s="13" t="s">
        <v>236</v>
      </c>
    </row>
    <row r="15" spans="1:8" x14ac:dyDescent="0.2">
      <c r="A15" s="26">
        <f t="shared" si="0"/>
        <v>12</v>
      </c>
      <c r="B15" s="24">
        <v>1</v>
      </c>
      <c r="C15" s="15" t="s">
        <v>15</v>
      </c>
      <c r="D15" s="12" t="s">
        <v>17</v>
      </c>
      <c r="E15" s="13" t="s">
        <v>31</v>
      </c>
      <c r="F15" s="13"/>
      <c r="G15" s="13"/>
      <c r="H15" s="13" t="s">
        <v>237</v>
      </c>
    </row>
    <row r="16" spans="1:8" x14ac:dyDescent="0.2">
      <c r="A16" s="26">
        <f t="shared" si="0"/>
        <v>13</v>
      </c>
      <c r="B16" s="24">
        <v>1</v>
      </c>
      <c r="C16" s="4" t="s">
        <v>32</v>
      </c>
      <c r="D16" s="5" t="s">
        <v>33</v>
      </c>
      <c r="E16" s="6" t="s">
        <v>34</v>
      </c>
      <c r="F16" s="6" t="s">
        <v>35</v>
      </c>
      <c r="G16" s="7"/>
      <c r="H16" s="6" t="s">
        <v>238</v>
      </c>
    </row>
    <row r="17" spans="1:8" x14ac:dyDescent="0.2">
      <c r="A17" s="26">
        <f>A16+1</f>
        <v>14</v>
      </c>
      <c r="B17" s="24">
        <v>1</v>
      </c>
      <c r="C17" s="4" t="s">
        <v>32</v>
      </c>
      <c r="D17" s="5" t="s">
        <v>33</v>
      </c>
      <c r="E17" s="6" t="s">
        <v>36</v>
      </c>
      <c r="F17" s="6" t="s">
        <v>37</v>
      </c>
      <c r="G17" s="6"/>
      <c r="H17" s="6" t="s">
        <v>38</v>
      </c>
    </row>
    <row r="18" spans="1:8" x14ac:dyDescent="0.2">
      <c r="A18" s="26">
        <f t="shared" si="0"/>
        <v>15</v>
      </c>
      <c r="B18" s="24">
        <v>1</v>
      </c>
      <c r="C18" s="4" t="s">
        <v>32</v>
      </c>
      <c r="D18" s="5" t="s">
        <v>33</v>
      </c>
      <c r="E18" s="6" t="s">
        <v>39</v>
      </c>
      <c r="F18" s="6" t="s">
        <v>40</v>
      </c>
      <c r="G18" s="6"/>
      <c r="H18" s="6" t="s">
        <v>41</v>
      </c>
    </row>
    <row r="19" spans="1:8" x14ac:dyDescent="0.2">
      <c r="A19" s="26">
        <f t="shared" si="0"/>
        <v>16</v>
      </c>
      <c r="B19" s="24">
        <v>1</v>
      </c>
      <c r="C19" s="4" t="s">
        <v>32</v>
      </c>
      <c r="D19" s="5" t="s">
        <v>33</v>
      </c>
      <c r="E19" s="6" t="s">
        <v>42</v>
      </c>
      <c r="F19" s="6" t="s">
        <v>43</v>
      </c>
      <c r="G19" s="6"/>
      <c r="H19" s="6" t="s">
        <v>239</v>
      </c>
    </row>
    <row r="20" spans="1:8" x14ac:dyDescent="0.2">
      <c r="A20" s="26">
        <f t="shared" si="0"/>
        <v>17</v>
      </c>
      <c r="B20" s="24">
        <v>1</v>
      </c>
      <c r="C20" s="4" t="s">
        <v>32</v>
      </c>
      <c r="D20" s="5" t="s">
        <v>33</v>
      </c>
      <c r="E20" s="6" t="s">
        <v>44</v>
      </c>
      <c r="F20" s="6" t="s">
        <v>45</v>
      </c>
      <c r="G20" s="6"/>
      <c r="H20" s="6" t="s">
        <v>46</v>
      </c>
    </row>
    <row r="21" spans="1:8" x14ac:dyDescent="0.2">
      <c r="A21" s="26">
        <f>A20+1</f>
        <v>18</v>
      </c>
      <c r="B21" s="24">
        <v>1</v>
      </c>
      <c r="C21" s="4" t="s">
        <v>32</v>
      </c>
      <c r="D21" s="5" t="s">
        <v>33</v>
      </c>
      <c r="E21" s="6" t="s">
        <v>47</v>
      </c>
      <c r="F21" s="6" t="s">
        <v>48</v>
      </c>
      <c r="G21" s="6"/>
      <c r="H21" s="9" t="s">
        <v>49</v>
      </c>
    </row>
    <row r="22" spans="1:8" x14ac:dyDescent="0.2">
      <c r="A22" s="26">
        <f t="shared" si="0"/>
        <v>19</v>
      </c>
      <c r="B22" s="24">
        <v>1</v>
      </c>
      <c r="C22" s="4" t="s">
        <v>32</v>
      </c>
      <c r="D22" s="5" t="s">
        <v>33</v>
      </c>
      <c r="E22" s="6" t="s">
        <v>50</v>
      </c>
      <c r="F22" s="6" t="s">
        <v>51</v>
      </c>
      <c r="G22" s="6"/>
      <c r="H22" s="6" t="s">
        <v>52</v>
      </c>
    </row>
    <row r="23" spans="1:8" x14ac:dyDescent="0.2">
      <c r="A23" s="26">
        <f t="shared" si="0"/>
        <v>20</v>
      </c>
      <c r="B23" s="24">
        <v>1</v>
      </c>
      <c r="C23" s="4" t="s">
        <v>32</v>
      </c>
      <c r="D23" s="5" t="s">
        <v>33</v>
      </c>
      <c r="E23" s="6" t="s">
        <v>240</v>
      </c>
      <c r="F23" s="6"/>
      <c r="G23" s="6"/>
      <c r="H23" s="6" t="s">
        <v>241</v>
      </c>
    </row>
    <row r="24" spans="1:8" x14ac:dyDescent="0.2">
      <c r="A24" s="26">
        <f t="shared" si="0"/>
        <v>21</v>
      </c>
      <c r="B24" s="24">
        <v>1</v>
      </c>
      <c r="C24" s="4" t="s">
        <v>32</v>
      </c>
      <c r="D24" s="5" t="s">
        <v>33</v>
      </c>
      <c r="E24" s="6" t="s">
        <v>53</v>
      </c>
      <c r="F24" s="6"/>
      <c r="G24" s="6"/>
      <c r="H24" s="6" t="s">
        <v>54</v>
      </c>
    </row>
    <row r="25" spans="1:8" x14ac:dyDescent="0.2">
      <c r="A25" s="26">
        <f t="shared" si="0"/>
        <v>22</v>
      </c>
      <c r="B25" s="24">
        <v>1</v>
      </c>
      <c r="C25" s="4" t="s">
        <v>32</v>
      </c>
      <c r="D25" s="5" t="s">
        <v>33</v>
      </c>
      <c r="E25" s="6" t="s">
        <v>55</v>
      </c>
      <c r="F25" s="6"/>
      <c r="G25" s="10" t="s">
        <v>56</v>
      </c>
      <c r="H25" s="6" t="s">
        <v>57</v>
      </c>
    </row>
    <row r="26" spans="1:8" x14ac:dyDescent="0.2">
      <c r="A26" s="26">
        <f t="shared" si="0"/>
        <v>23</v>
      </c>
      <c r="B26" s="24">
        <v>1</v>
      </c>
      <c r="C26" s="4" t="s">
        <v>32</v>
      </c>
      <c r="D26" s="5" t="s">
        <v>33</v>
      </c>
      <c r="E26" s="6" t="s">
        <v>58</v>
      </c>
      <c r="F26" s="6" t="s">
        <v>59</v>
      </c>
      <c r="G26" s="6"/>
      <c r="H26" s="6" t="s">
        <v>241</v>
      </c>
    </row>
    <row r="27" spans="1:8" x14ac:dyDescent="0.2">
      <c r="A27" s="26">
        <f t="shared" si="0"/>
        <v>24</v>
      </c>
      <c r="B27" s="24">
        <v>1</v>
      </c>
      <c r="C27" s="4" t="s">
        <v>32</v>
      </c>
      <c r="D27" s="5" t="s">
        <v>33</v>
      </c>
      <c r="E27" s="6" t="s">
        <v>60</v>
      </c>
      <c r="F27" s="6" t="s">
        <v>61</v>
      </c>
      <c r="G27" s="6"/>
      <c r="H27" s="6" t="s">
        <v>242</v>
      </c>
    </row>
    <row r="28" spans="1:8" x14ac:dyDescent="0.2">
      <c r="A28" s="26">
        <f t="shared" si="0"/>
        <v>25</v>
      </c>
      <c r="B28" s="24">
        <v>2</v>
      </c>
      <c r="C28" s="15" t="s">
        <v>32</v>
      </c>
      <c r="D28" s="12" t="s">
        <v>16</v>
      </c>
      <c r="E28" s="13" t="s">
        <v>62</v>
      </c>
      <c r="F28" s="13"/>
      <c r="G28" s="14"/>
      <c r="H28" s="13" t="s">
        <v>63</v>
      </c>
    </row>
    <row r="29" spans="1:8" x14ac:dyDescent="0.2">
      <c r="A29" s="26">
        <f t="shared" si="0"/>
        <v>26</v>
      </c>
      <c r="B29" s="24">
        <v>2</v>
      </c>
      <c r="C29" s="15" t="s">
        <v>32</v>
      </c>
      <c r="D29" s="12" t="s">
        <v>16</v>
      </c>
      <c r="E29" s="13" t="s">
        <v>219</v>
      </c>
      <c r="F29" s="13" t="s">
        <v>92</v>
      </c>
      <c r="G29" s="67">
        <v>8</v>
      </c>
      <c r="H29" s="13"/>
    </row>
    <row r="30" spans="1:8" x14ac:dyDescent="0.2">
      <c r="A30" s="26">
        <f t="shared" si="0"/>
        <v>27</v>
      </c>
      <c r="B30" s="24">
        <v>2</v>
      </c>
      <c r="C30" s="15" t="s">
        <v>32</v>
      </c>
      <c r="D30" s="12" t="s">
        <v>16</v>
      </c>
      <c r="E30" s="13" t="s">
        <v>227</v>
      </c>
      <c r="F30" s="13"/>
      <c r="G30" s="14"/>
      <c r="H30" s="13" t="s">
        <v>243</v>
      </c>
    </row>
    <row r="31" spans="1:8" x14ac:dyDescent="0.2">
      <c r="A31" s="26">
        <f t="shared" si="0"/>
        <v>28</v>
      </c>
      <c r="B31" s="24">
        <v>2</v>
      </c>
      <c r="C31" s="15" t="s">
        <v>32</v>
      </c>
      <c r="D31" s="12" t="s">
        <v>16</v>
      </c>
      <c r="E31" s="13" t="s">
        <v>64</v>
      </c>
      <c r="F31" s="13"/>
      <c r="G31" s="13" t="s">
        <v>244</v>
      </c>
      <c r="H31" s="13" t="s">
        <v>65</v>
      </c>
    </row>
    <row r="32" spans="1:8" x14ac:dyDescent="0.2">
      <c r="A32" s="26">
        <f t="shared" si="0"/>
        <v>29</v>
      </c>
      <c r="B32" s="24">
        <v>1</v>
      </c>
      <c r="C32" s="8" t="s">
        <v>66</v>
      </c>
      <c r="D32" s="5" t="s">
        <v>67</v>
      </c>
      <c r="E32" s="6" t="s">
        <v>68</v>
      </c>
      <c r="F32" s="6" t="s">
        <v>69</v>
      </c>
      <c r="G32" s="6"/>
      <c r="H32" s="6" t="s">
        <v>70</v>
      </c>
    </row>
    <row r="33" spans="1:9" x14ac:dyDescent="0.2">
      <c r="A33" s="26">
        <f t="shared" si="0"/>
        <v>30</v>
      </c>
      <c r="B33" s="24">
        <v>1</v>
      </c>
      <c r="C33" s="8" t="s">
        <v>66</v>
      </c>
      <c r="D33" s="5" t="s">
        <v>67</v>
      </c>
      <c r="E33" s="6" t="s">
        <v>71</v>
      </c>
      <c r="F33" s="6"/>
      <c r="G33" s="6"/>
      <c r="H33" s="6" t="s">
        <v>245</v>
      </c>
    </row>
    <row r="34" spans="1:9" x14ac:dyDescent="0.2">
      <c r="A34" s="26">
        <f t="shared" si="0"/>
        <v>31</v>
      </c>
      <c r="B34" s="24">
        <v>1</v>
      </c>
      <c r="C34" s="8" t="s">
        <v>66</v>
      </c>
      <c r="D34" s="5" t="s">
        <v>67</v>
      </c>
      <c r="E34" s="6" t="s">
        <v>72</v>
      </c>
      <c r="F34" s="6"/>
      <c r="G34" s="6"/>
      <c r="H34" s="6" t="s">
        <v>73</v>
      </c>
    </row>
    <row r="35" spans="1:9" x14ac:dyDescent="0.2">
      <c r="A35" s="26">
        <f t="shared" si="0"/>
        <v>32</v>
      </c>
      <c r="B35" s="24">
        <v>1</v>
      </c>
      <c r="C35" s="8" t="s">
        <v>66</v>
      </c>
      <c r="D35" s="5" t="s">
        <v>67</v>
      </c>
      <c r="E35" s="6" t="s">
        <v>74</v>
      </c>
      <c r="F35" s="6" t="s">
        <v>75</v>
      </c>
      <c r="G35" s="6"/>
      <c r="H35" s="6" t="s">
        <v>76</v>
      </c>
    </row>
    <row r="36" spans="1:9" x14ac:dyDescent="0.2">
      <c r="A36" s="26">
        <f t="shared" si="0"/>
        <v>33</v>
      </c>
      <c r="B36" s="24">
        <v>1</v>
      </c>
      <c r="C36" s="15" t="s">
        <v>77</v>
      </c>
      <c r="D36" s="12" t="s">
        <v>78</v>
      </c>
      <c r="E36" s="13" t="s">
        <v>79</v>
      </c>
      <c r="F36" s="13"/>
      <c r="G36" s="14"/>
      <c r="H36" s="13" t="s">
        <v>80</v>
      </c>
    </row>
    <row r="37" spans="1:9" x14ac:dyDescent="0.2">
      <c r="A37" s="26">
        <f t="shared" si="0"/>
        <v>34</v>
      </c>
      <c r="B37" s="24">
        <v>2</v>
      </c>
      <c r="C37" s="4" t="s">
        <v>77</v>
      </c>
      <c r="D37" s="5" t="s">
        <v>16</v>
      </c>
      <c r="E37" s="6" t="s">
        <v>62</v>
      </c>
      <c r="F37" s="6"/>
      <c r="G37" s="7"/>
      <c r="H37" s="6" t="s">
        <v>81</v>
      </c>
    </row>
    <row r="38" spans="1:9" x14ac:dyDescent="0.2">
      <c r="A38" s="26">
        <f t="shared" si="0"/>
        <v>35</v>
      </c>
      <c r="B38" s="24">
        <v>2</v>
      </c>
      <c r="C38" s="4" t="s">
        <v>77</v>
      </c>
      <c r="D38" s="5" t="s">
        <v>16</v>
      </c>
      <c r="E38" s="6" t="s">
        <v>262</v>
      </c>
      <c r="F38" s="6"/>
      <c r="G38" s="7"/>
      <c r="H38" s="6" t="s">
        <v>263</v>
      </c>
    </row>
    <row r="39" spans="1:9" x14ac:dyDescent="0.2">
      <c r="A39" s="26">
        <f t="shared" si="0"/>
        <v>36</v>
      </c>
      <c r="B39" s="24">
        <v>1</v>
      </c>
      <c r="C39" s="15" t="s">
        <v>82</v>
      </c>
      <c r="D39" s="12" t="s">
        <v>78</v>
      </c>
      <c r="E39" s="13" t="s">
        <v>83</v>
      </c>
      <c r="F39" s="13" t="s">
        <v>84</v>
      </c>
      <c r="G39" s="13"/>
      <c r="H39" s="13" t="s">
        <v>85</v>
      </c>
    </row>
    <row r="40" spans="1:9" ht="32" x14ac:dyDescent="0.2">
      <c r="A40" s="26">
        <f>A39+1</f>
        <v>37</v>
      </c>
      <c r="B40" s="24">
        <v>1</v>
      </c>
      <c r="C40" s="15" t="s">
        <v>82</v>
      </c>
      <c r="D40" s="12" t="s">
        <v>78</v>
      </c>
      <c r="E40" s="13" t="s">
        <v>86</v>
      </c>
      <c r="F40" s="13" t="s">
        <v>87</v>
      </c>
      <c r="G40" s="13" t="s">
        <v>88</v>
      </c>
      <c r="H40" s="68" t="s">
        <v>89</v>
      </c>
    </row>
    <row r="41" spans="1:9" x14ac:dyDescent="0.2">
      <c r="A41" s="26">
        <f t="shared" si="0"/>
        <v>38</v>
      </c>
      <c r="B41" s="24">
        <v>2</v>
      </c>
      <c r="C41" s="4" t="s">
        <v>82</v>
      </c>
      <c r="D41" s="5" t="s">
        <v>16</v>
      </c>
      <c r="E41" s="6" t="s">
        <v>90</v>
      </c>
      <c r="F41" s="6"/>
      <c r="G41" s="6"/>
      <c r="H41" s="6" t="s">
        <v>220</v>
      </c>
    </row>
    <row r="42" spans="1:9" ht="16" x14ac:dyDescent="0.2">
      <c r="A42" s="26">
        <f t="shared" si="0"/>
        <v>39</v>
      </c>
      <c r="B42" s="24">
        <v>2</v>
      </c>
      <c r="C42" s="4" t="s">
        <v>82</v>
      </c>
      <c r="D42" s="5" t="s">
        <v>16</v>
      </c>
      <c r="E42" s="6" t="s">
        <v>91</v>
      </c>
      <c r="F42" s="6" t="s">
        <v>92</v>
      </c>
      <c r="G42" s="30">
        <v>8</v>
      </c>
      <c r="H42" s="69" t="s">
        <v>246</v>
      </c>
      <c r="I42" s="3"/>
    </row>
    <row r="43" spans="1:9" x14ac:dyDescent="0.2">
      <c r="A43" s="26">
        <f t="shared" si="0"/>
        <v>40</v>
      </c>
      <c r="B43" s="24">
        <v>2</v>
      </c>
      <c r="C43" s="4" t="s">
        <v>82</v>
      </c>
      <c r="D43" s="5" t="s">
        <v>16</v>
      </c>
      <c r="E43" s="6" t="s">
        <v>93</v>
      </c>
      <c r="F43" s="6" t="s">
        <v>94</v>
      </c>
      <c r="G43" s="6"/>
      <c r="H43" s="6" t="s">
        <v>95</v>
      </c>
    </row>
    <row r="44" spans="1:9" x14ac:dyDescent="0.2">
      <c r="A44" s="26">
        <f t="shared" si="0"/>
        <v>41</v>
      </c>
      <c r="B44" s="24">
        <v>1</v>
      </c>
      <c r="C44" s="11" t="s">
        <v>96</v>
      </c>
      <c r="D44" s="12" t="s">
        <v>78</v>
      </c>
      <c r="E44" s="13" t="s">
        <v>97</v>
      </c>
      <c r="F44" s="13" t="s">
        <v>94</v>
      </c>
      <c r="G44" s="13"/>
      <c r="H44" s="19" t="s">
        <v>98</v>
      </c>
    </row>
    <row r="45" spans="1:9" x14ac:dyDescent="0.2">
      <c r="A45" s="26">
        <f t="shared" si="0"/>
        <v>42</v>
      </c>
      <c r="B45" s="24">
        <v>1</v>
      </c>
      <c r="C45" s="11" t="s">
        <v>96</v>
      </c>
      <c r="D45" s="12" t="s">
        <v>78</v>
      </c>
      <c r="E45" s="13" t="s">
        <v>99</v>
      </c>
      <c r="F45" s="13"/>
      <c r="G45" s="13"/>
      <c r="H45" s="19" t="s">
        <v>100</v>
      </c>
    </row>
    <row r="46" spans="1:9" x14ac:dyDescent="0.2">
      <c r="A46" s="26">
        <f t="shared" si="0"/>
        <v>43</v>
      </c>
      <c r="B46" s="24">
        <v>2</v>
      </c>
      <c r="C46" s="8" t="s">
        <v>96</v>
      </c>
      <c r="D46" s="5" t="s">
        <v>16</v>
      </c>
      <c r="E46" s="6" t="s">
        <v>101</v>
      </c>
      <c r="F46" s="6" t="s">
        <v>247</v>
      </c>
      <c r="G46" s="6" t="s">
        <v>102</v>
      </c>
      <c r="H46" s="6" t="s">
        <v>103</v>
      </c>
    </row>
    <row r="47" spans="1:9" x14ac:dyDescent="0.2">
      <c r="A47" s="26">
        <f t="shared" si="0"/>
        <v>44</v>
      </c>
      <c r="B47" s="24">
        <v>2</v>
      </c>
      <c r="C47" s="8" t="s">
        <v>96</v>
      </c>
      <c r="D47" s="5" t="s">
        <v>16</v>
      </c>
      <c r="E47" s="6" t="s">
        <v>104</v>
      </c>
      <c r="F47" s="6" t="s">
        <v>92</v>
      </c>
      <c r="G47" s="6"/>
      <c r="H47" s="9" t="s">
        <v>248</v>
      </c>
    </row>
    <row r="48" spans="1:9" x14ac:dyDescent="0.2">
      <c r="A48" s="26">
        <f t="shared" si="0"/>
        <v>45</v>
      </c>
      <c r="B48" s="24">
        <v>2</v>
      </c>
      <c r="C48" s="8" t="s">
        <v>96</v>
      </c>
      <c r="D48" s="5" t="s">
        <v>16</v>
      </c>
      <c r="E48" s="6" t="s">
        <v>105</v>
      </c>
      <c r="F48" s="6" t="s">
        <v>106</v>
      </c>
      <c r="G48" s="6" t="s">
        <v>107</v>
      </c>
      <c r="H48" s="9" t="s">
        <v>252</v>
      </c>
    </row>
    <row r="49" spans="1:8" x14ac:dyDescent="0.2">
      <c r="A49" s="26">
        <f t="shared" si="0"/>
        <v>46</v>
      </c>
      <c r="B49" s="24">
        <v>2</v>
      </c>
      <c r="C49" s="8" t="s">
        <v>96</v>
      </c>
      <c r="D49" s="5" t="s">
        <v>16</v>
      </c>
      <c r="E49" s="6" t="s">
        <v>108</v>
      </c>
      <c r="F49" s="6"/>
      <c r="G49" s="6" t="s">
        <v>109</v>
      </c>
      <c r="H49" s="9" t="s">
        <v>249</v>
      </c>
    </row>
    <row r="50" spans="1:8" x14ac:dyDescent="0.2">
      <c r="A50" s="26">
        <f t="shared" si="0"/>
        <v>47</v>
      </c>
      <c r="B50" s="24">
        <v>2</v>
      </c>
      <c r="C50" s="8" t="s">
        <v>96</v>
      </c>
      <c r="D50" s="5" t="s">
        <v>16</v>
      </c>
      <c r="E50" s="6" t="s">
        <v>99</v>
      </c>
      <c r="F50" s="6"/>
      <c r="G50" s="6"/>
      <c r="H50" s="9" t="s">
        <v>100</v>
      </c>
    </row>
    <row r="51" spans="1:8" x14ac:dyDescent="0.2">
      <c r="A51" s="26">
        <f t="shared" si="0"/>
        <v>48</v>
      </c>
      <c r="B51" s="24">
        <v>2</v>
      </c>
      <c r="C51" s="11" t="s">
        <v>110</v>
      </c>
      <c r="D51" s="12" t="s">
        <v>16</v>
      </c>
      <c r="E51" s="13" t="s">
        <v>250</v>
      </c>
      <c r="F51" s="13" t="s">
        <v>111</v>
      </c>
      <c r="G51" s="13">
        <v>8</v>
      </c>
      <c r="H51" s="13" t="s">
        <v>112</v>
      </c>
    </row>
    <row r="52" spans="1:8" x14ac:dyDescent="0.2">
      <c r="A52" s="26">
        <f t="shared" si="0"/>
        <v>49</v>
      </c>
      <c r="B52" s="24">
        <v>2</v>
      </c>
      <c r="C52" s="11" t="s">
        <v>110</v>
      </c>
      <c r="D52" s="12" t="s">
        <v>16</v>
      </c>
      <c r="E52" s="13" t="s">
        <v>251</v>
      </c>
      <c r="F52" s="13" t="s">
        <v>113</v>
      </c>
      <c r="G52" s="13" t="s">
        <v>114</v>
      </c>
      <c r="H52" s="13" t="s">
        <v>115</v>
      </c>
    </row>
    <row r="53" spans="1:8" x14ac:dyDescent="0.2">
      <c r="A53" s="26">
        <f t="shared" si="0"/>
        <v>50</v>
      </c>
      <c r="B53" s="24">
        <v>2</v>
      </c>
      <c r="C53" s="11" t="s">
        <v>110</v>
      </c>
      <c r="D53" s="12" t="s">
        <v>16</v>
      </c>
      <c r="E53" s="13" t="s">
        <v>116</v>
      </c>
      <c r="F53" s="13" t="s">
        <v>51</v>
      </c>
      <c r="G53" s="13"/>
      <c r="H53" s="13" t="s">
        <v>117</v>
      </c>
    </row>
    <row r="54" spans="1:8" x14ac:dyDescent="0.2">
      <c r="A54" s="26">
        <f t="shared" si="0"/>
        <v>51</v>
      </c>
      <c r="B54" s="24">
        <v>2</v>
      </c>
      <c r="C54" s="11" t="s">
        <v>110</v>
      </c>
      <c r="D54" s="12" t="s">
        <v>16</v>
      </c>
      <c r="E54" s="13" t="s">
        <v>99</v>
      </c>
      <c r="F54" s="13" t="s">
        <v>118</v>
      </c>
      <c r="G54" s="13"/>
      <c r="H54" s="13" t="s">
        <v>119</v>
      </c>
    </row>
    <row r="55" spans="1:8" x14ac:dyDescent="0.2">
      <c r="A55" s="26">
        <f t="shared" si="0"/>
        <v>52</v>
      </c>
      <c r="B55" s="24">
        <v>2</v>
      </c>
      <c r="C55" s="11" t="s">
        <v>110</v>
      </c>
      <c r="D55" s="12" t="s">
        <v>16</v>
      </c>
      <c r="E55" s="13" t="s">
        <v>120</v>
      </c>
      <c r="F55" s="13"/>
      <c r="G55" s="13" t="s">
        <v>121</v>
      </c>
      <c r="H55" s="13" t="s">
        <v>80</v>
      </c>
    </row>
    <row r="56" spans="1:8" x14ac:dyDescent="0.2">
      <c r="A56" s="26">
        <f t="shared" si="0"/>
        <v>53</v>
      </c>
      <c r="B56" s="24">
        <v>2</v>
      </c>
      <c r="C56" s="11" t="s">
        <v>110</v>
      </c>
      <c r="D56" s="12" t="s">
        <v>16</v>
      </c>
      <c r="E56" s="13" t="s">
        <v>62</v>
      </c>
      <c r="F56" s="13"/>
      <c r="G56" s="14"/>
      <c r="H56" s="13" t="s">
        <v>81</v>
      </c>
    </row>
    <row r="57" spans="1:8" x14ac:dyDescent="0.2">
      <c r="A57" s="26">
        <f t="shared" si="0"/>
        <v>54</v>
      </c>
      <c r="B57" s="24">
        <v>1</v>
      </c>
      <c r="C57" s="8" t="s">
        <v>122</v>
      </c>
      <c r="D57" s="5" t="s">
        <v>123</v>
      </c>
      <c r="E57" s="6" t="s">
        <v>124</v>
      </c>
      <c r="F57" s="6"/>
      <c r="G57" s="6"/>
      <c r="H57" s="31" t="s">
        <v>125</v>
      </c>
    </row>
    <row r="58" spans="1:8" x14ac:dyDescent="0.2">
      <c r="A58" s="26">
        <f t="shared" si="0"/>
        <v>55</v>
      </c>
      <c r="B58" s="24">
        <v>1</v>
      </c>
      <c r="C58" s="4" t="s">
        <v>126</v>
      </c>
      <c r="D58" s="5" t="s">
        <v>123</v>
      </c>
      <c r="E58" s="6" t="s">
        <v>127</v>
      </c>
      <c r="F58" s="6" t="s">
        <v>51</v>
      </c>
      <c r="G58" s="6"/>
      <c r="H58" s="6" t="s">
        <v>128</v>
      </c>
    </row>
    <row r="59" spans="1:8" x14ac:dyDescent="0.2">
      <c r="A59" s="26">
        <f>A58+1</f>
        <v>56</v>
      </c>
      <c r="B59" s="24">
        <v>1</v>
      </c>
      <c r="C59" s="4" t="s">
        <v>126</v>
      </c>
      <c r="D59" s="5" t="s">
        <v>123</v>
      </c>
      <c r="E59" s="6" t="s">
        <v>129</v>
      </c>
      <c r="F59" s="6" t="s">
        <v>51</v>
      </c>
      <c r="G59" s="6"/>
      <c r="H59" s="6" t="s">
        <v>128</v>
      </c>
    </row>
    <row r="60" spans="1:8" x14ac:dyDescent="0.2">
      <c r="A60" s="26">
        <f t="shared" si="0"/>
        <v>57</v>
      </c>
      <c r="B60" s="24">
        <v>1</v>
      </c>
      <c r="C60" s="4" t="s">
        <v>126</v>
      </c>
      <c r="D60" s="5" t="s">
        <v>123</v>
      </c>
      <c r="E60" s="6" t="s">
        <v>130</v>
      </c>
      <c r="F60" s="6" t="s">
        <v>51</v>
      </c>
      <c r="G60" s="6"/>
      <c r="H60" s="6" t="s">
        <v>128</v>
      </c>
    </row>
    <row r="61" spans="1:8" x14ac:dyDescent="0.2">
      <c r="A61" s="26">
        <f t="shared" si="0"/>
        <v>58</v>
      </c>
      <c r="B61" s="24">
        <v>1</v>
      </c>
      <c r="C61" s="4" t="s">
        <v>126</v>
      </c>
      <c r="D61" s="5" t="s">
        <v>123</v>
      </c>
      <c r="E61" s="6" t="s">
        <v>131</v>
      </c>
      <c r="F61" s="6" t="s">
        <v>29</v>
      </c>
      <c r="G61" s="6"/>
      <c r="H61" s="6" t="s">
        <v>132</v>
      </c>
    </row>
    <row r="62" spans="1:8" x14ac:dyDescent="0.2">
      <c r="A62" s="26">
        <f t="shared" si="0"/>
        <v>59</v>
      </c>
      <c r="B62" s="24">
        <v>1</v>
      </c>
      <c r="C62" s="4" t="s">
        <v>126</v>
      </c>
      <c r="D62" s="5" t="s">
        <v>123</v>
      </c>
      <c r="E62" s="6" t="s">
        <v>44</v>
      </c>
      <c r="F62" s="6" t="s">
        <v>45</v>
      </c>
      <c r="G62" s="6"/>
      <c r="H62" s="6" t="s">
        <v>133</v>
      </c>
    </row>
    <row r="63" spans="1:8" x14ac:dyDescent="0.2">
      <c r="A63" s="26">
        <f t="shared" si="0"/>
        <v>60</v>
      </c>
      <c r="B63" s="24">
        <v>1</v>
      </c>
      <c r="C63" s="4" t="s">
        <v>126</v>
      </c>
      <c r="D63" s="5" t="s">
        <v>123</v>
      </c>
      <c r="E63" s="6" t="s">
        <v>134</v>
      </c>
      <c r="F63" s="6" t="s">
        <v>94</v>
      </c>
      <c r="G63" s="6"/>
      <c r="H63" s="6" t="s">
        <v>128</v>
      </c>
    </row>
    <row r="64" spans="1:8" x14ac:dyDescent="0.2">
      <c r="A64" s="26">
        <f t="shared" si="0"/>
        <v>61</v>
      </c>
      <c r="B64" s="24">
        <v>1</v>
      </c>
      <c r="C64" s="4" t="s">
        <v>126</v>
      </c>
      <c r="D64" s="5" t="s">
        <v>123</v>
      </c>
      <c r="E64" s="6" t="s">
        <v>135</v>
      </c>
      <c r="F64" s="6"/>
      <c r="G64" s="6"/>
      <c r="H64" s="6" t="s">
        <v>136</v>
      </c>
    </row>
    <row r="65" spans="1:8" x14ac:dyDescent="0.2">
      <c r="A65" s="26">
        <f t="shared" si="0"/>
        <v>62</v>
      </c>
      <c r="B65" s="24">
        <v>1</v>
      </c>
      <c r="C65" s="4" t="s">
        <v>126</v>
      </c>
      <c r="D65" s="5" t="s">
        <v>123</v>
      </c>
      <c r="E65" s="6" t="s">
        <v>137</v>
      </c>
      <c r="F65" s="6" t="s">
        <v>138</v>
      </c>
      <c r="G65" s="6"/>
      <c r="H65" s="6" t="s">
        <v>139</v>
      </c>
    </row>
    <row r="66" spans="1:8" x14ac:dyDescent="0.2">
      <c r="A66" s="26">
        <f t="shared" si="0"/>
        <v>63</v>
      </c>
      <c r="B66" s="24">
        <v>2</v>
      </c>
      <c r="C66" s="4" t="s">
        <v>253</v>
      </c>
      <c r="D66" s="5" t="s">
        <v>16</v>
      </c>
      <c r="E66" s="6" t="s">
        <v>254</v>
      </c>
      <c r="F66" s="6" t="s">
        <v>92</v>
      </c>
      <c r="G66" s="30">
        <v>8</v>
      </c>
      <c r="H66" s="6" t="s">
        <v>255</v>
      </c>
    </row>
    <row r="67" spans="1:8" x14ac:dyDescent="0.2">
      <c r="G67" s="2"/>
    </row>
    <row r="68" spans="1:8" x14ac:dyDescent="0.2">
      <c r="G68" s="2"/>
    </row>
    <row r="69" spans="1:8" x14ac:dyDescent="0.2">
      <c r="G69" s="2"/>
    </row>
    <row r="70" spans="1:8" x14ac:dyDescent="0.2">
      <c r="G70" s="2"/>
    </row>
    <row r="71" spans="1:8" x14ac:dyDescent="0.2">
      <c r="G71" s="2"/>
    </row>
    <row r="72" spans="1:8" x14ac:dyDescent="0.2">
      <c r="G72" s="2"/>
    </row>
    <row r="73" spans="1:8" x14ac:dyDescent="0.2">
      <c r="G73" s="2"/>
    </row>
    <row r="74" spans="1:8" x14ac:dyDescent="0.2">
      <c r="G74" s="2"/>
    </row>
    <row r="75" spans="1:8" x14ac:dyDescent="0.2">
      <c r="G75" s="2"/>
    </row>
    <row r="76" spans="1:8" x14ac:dyDescent="0.2">
      <c r="G76" s="2"/>
    </row>
    <row r="77" spans="1:8" x14ac:dyDescent="0.2">
      <c r="G77" s="2"/>
    </row>
    <row r="78" spans="1:8" x14ac:dyDescent="0.2">
      <c r="G78" s="2"/>
    </row>
    <row r="79" spans="1:8" x14ac:dyDescent="0.2">
      <c r="G79" s="2"/>
    </row>
  </sheetData>
  <hyperlinks>
    <hyperlink ref="H57" r:id="rId1" display="https://www.voion.nl/instrumenten/arboscan-vo/" xr:uid="{CE0DCB05-C325-41DA-A2A1-D8B0476FD636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7C2F4-6FBA-4602-9A3F-B2D1F6508902}">
  <dimension ref="A1:Z26"/>
  <sheetViews>
    <sheetView workbookViewId="0"/>
  </sheetViews>
  <sheetFormatPr baseColWidth="10" defaultColWidth="12" defaultRowHeight="15" x14ac:dyDescent="0.2"/>
  <cols>
    <col min="1" max="1" width="16.5" style="21" customWidth="1"/>
    <col min="2" max="2" width="5.1640625" style="21" customWidth="1"/>
    <col min="3" max="3" width="49.1640625" customWidth="1"/>
    <col min="4" max="4" width="10.5" style="21" customWidth="1"/>
    <col min="5" max="6" width="11.5" style="21" customWidth="1"/>
    <col min="7" max="7" width="106.83203125" customWidth="1"/>
    <col min="8" max="8" width="21.83203125" customWidth="1"/>
  </cols>
  <sheetData>
    <row r="1" spans="1:26" ht="125.5" customHeight="1" x14ac:dyDescent="0.2"/>
    <row r="2" spans="1:26" x14ac:dyDescent="0.2">
      <c r="C2" s="74" t="s">
        <v>260</v>
      </c>
      <c r="D2" s="49" t="s">
        <v>163</v>
      </c>
      <c r="E2" s="50"/>
      <c r="F2" s="51" t="s">
        <v>164</v>
      </c>
    </row>
    <row r="3" spans="1:26" ht="16" x14ac:dyDescent="0.2">
      <c r="A3" s="27" t="s">
        <v>140</v>
      </c>
      <c r="B3" s="20" t="s">
        <v>8</v>
      </c>
      <c r="C3" s="17" t="s">
        <v>4</v>
      </c>
      <c r="D3" s="20" t="s">
        <v>10</v>
      </c>
      <c r="E3" s="20" t="s">
        <v>13</v>
      </c>
      <c r="F3" s="20" t="s">
        <v>14</v>
      </c>
      <c r="G3" s="17" t="s">
        <v>162</v>
      </c>
      <c r="H3" s="18" t="s">
        <v>141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x14ac:dyDescent="0.2">
      <c r="A4" s="21">
        <f>'2024-25'!A4</f>
        <v>1</v>
      </c>
      <c r="B4" s="21">
        <v>1</v>
      </c>
      <c r="C4" s="71" t="str">
        <f>'2024-25'!E4</f>
        <v>Collectieve regelingen werkdruk middelen</v>
      </c>
      <c r="D4" s="72" t="str">
        <f>'2024-25'!C4</f>
        <v>September</v>
      </c>
      <c r="E4" s="21">
        <f>'2024-25'!F4</f>
        <v>0</v>
      </c>
      <c r="F4" s="21" t="str">
        <f>'2024-25'!G4</f>
        <v>8.6</v>
      </c>
      <c r="G4" s="71" t="str">
        <f>'2024-25'!H4</f>
        <v>Traject voor dit schooljaar afspreken (uitvoering door bg; evaluatie bg-pmr; bijstellen pmr aan zet).</v>
      </c>
    </row>
    <row r="5" spans="1:26" x14ac:dyDescent="0.2">
      <c r="A5" s="21">
        <f>'2024-25'!A5</f>
        <v>2</v>
      </c>
      <c r="B5" s="21">
        <f>B4+1</f>
        <v>2</v>
      </c>
      <c r="C5" s="71" t="str">
        <f>'2024-25'!E5</f>
        <v>Normjaartaak 24-25 beschikbaar (en ok)</v>
      </c>
      <c r="D5" s="72" t="str">
        <f>'2024-25'!C5</f>
        <v>September</v>
      </c>
      <c r="E5" s="21">
        <f>'2024-25'!F5</f>
        <v>0</v>
      </c>
      <c r="F5" s="21">
        <f>'2024-25'!G5</f>
        <v>7</v>
      </c>
      <c r="G5" s="71" t="str">
        <f>'2024-25'!H5</f>
        <v xml:space="preserve">Communicatie SL adequate? Taakbeleid document beschikbaar? </v>
      </c>
    </row>
    <row r="6" spans="1:26" x14ac:dyDescent="0.2">
      <c r="A6" s="21">
        <f>'2024-25'!A28</f>
        <v>25</v>
      </c>
      <c r="B6" s="21">
        <f>B5+1</f>
        <v>3</v>
      </c>
      <c r="C6" t="str">
        <f>'2024-25'!E28</f>
        <v>Achterban raadplegen</v>
      </c>
      <c r="D6" s="72" t="str">
        <f>'2024-25'!C28</f>
        <v>Oktober</v>
      </c>
      <c r="E6" s="21">
        <f>'2024-25'!F28</f>
        <v>0</v>
      </c>
      <c r="F6" s="21">
        <f>'2024-25'!G28</f>
        <v>0</v>
      </c>
      <c r="G6" t="str">
        <f>'2024-25'!H28</f>
        <v>Terugblik naar vorige schooljaar en plannen voor dit schooljaar. Wat spelt bij de achterban?</v>
      </c>
    </row>
    <row r="7" spans="1:26" x14ac:dyDescent="0.2">
      <c r="A7" s="21">
        <f>'2024-25'!A29</f>
        <v>26</v>
      </c>
      <c r="B7" s="21">
        <f t="shared" ref="B7:B8" si="0">B6+1</f>
        <v>4</v>
      </c>
      <c r="C7" t="str">
        <f>'2024-25'!E29</f>
        <v>Realisatie huidige formatie tov formatieplan</v>
      </c>
      <c r="D7" s="72" t="str">
        <f>'2024-25'!C29</f>
        <v>Oktober</v>
      </c>
      <c r="E7" s="21" t="str">
        <f>'2024-25'!F29</f>
        <v>12.1.b</v>
      </c>
      <c r="F7" s="21">
        <f>'2024-25'!G29</f>
        <v>8</v>
      </c>
      <c r="G7" s="21"/>
    </row>
    <row r="8" spans="1:26" x14ac:dyDescent="0.2">
      <c r="A8" s="21">
        <f>'2024-25'!A30</f>
        <v>27</v>
      </c>
      <c r="B8" s="21">
        <f t="shared" si="0"/>
        <v>5</v>
      </c>
      <c r="C8" t="str">
        <f>'2024-25'!E30</f>
        <v>Collectieve regelingen werkdruk middelen</v>
      </c>
      <c r="D8" s="72" t="str">
        <f>'2024-25'!C30</f>
        <v>Oktober</v>
      </c>
      <c r="E8" s="21">
        <f>'2024-25'!F30</f>
        <v>0</v>
      </c>
      <c r="F8" s="21">
        <f>'2024-25'!G30</f>
        <v>0</v>
      </c>
      <c r="G8" t="str">
        <f>'2024-25'!H30</f>
        <v>Stand van zaken.</v>
      </c>
    </row>
    <row r="9" spans="1:26" x14ac:dyDescent="0.2">
      <c r="A9" s="21">
        <f>'2024-25'!A31</f>
        <v>28</v>
      </c>
      <c r="B9" s="21">
        <f>B8+1</f>
        <v>6</v>
      </c>
      <c r="C9" t="str">
        <f>'2024-25'!E31</f>
        <v>Werkgelegenheid jonge leraren</v>
      </c>
      <c r="D9" s="72" t="str">
        <f>'2024-25'!C31</f>
        <v>Oktober</v>
      </c>
      <c r="E9" s="21">
        <f>'2024-25'!F31</f>
        <v>0</v>
      </c>
      <c r="F9" s="21" t="str">
        <f>'2024-25'!G31</f>
        <v>8.3 &amp; 17.3.3</v>
      </c>
      <c r="G9" t="str">
        <f>'2024-25'!H31</f>
        <v>Mogelijkheden om jonge docenten te werven en de uitstroom daarvan te verminderen.</v>
      </c>
    </row>
    <row r="10" spans="1:26" x14ac:dyDescent="0.2">
      <c r="A10" s="21">
        <f>'2024-25'!A37</f>
        <v>34</v>
      </c>
      <c r="B10" s="21">
        <f t="shared" ref="B10:B26" si="1">B9+1</f>
        <v>7</v>
      </c>
      <c r="C10" t="str">
        <f>'2024-25'!E37</f>
        <v>Achterban raadplegen</v>
      </c>
      <c r="D10" s="72" t="str">
        <f>'2024-25'!C36</f>
        <v>Januari</v>
      </c>
      <c r="E10" s="21">
        <f>'2024-25'!F37</f>
        <v>0</v>
      </c>
      <c r="F10" s="21">
        <f>'2024-25'!G37</f>
        <v>0</v>
      </c>
      <c r="G10" t="str">
        <f>'2024-25'!H37</f>
        <v>Wat heeft PMR gedaan. Wat zit voor. Wat spelt bij de achterban?</v>
      </c>
    </row>
    <row r="11" spans="1:26" x14ac:dyDescent="0.2">
      <c r="A11" s="21">
        <f>'2024-25'!A38</f>
        <v>35</v>
      </c>
      <c r="B11" s="21">
        <f t="shared" si="1"/>
        <v>8</v>
      </c>
      <c r="C11" t="str">
        <f>'2024-25'!E38</f>
        <v>Professioneel statuut van de leraar (WVO 2020, artikel 7.8)</v>
      </c>
      <c r="D11" s="72" t="str">
        <f>'2024-25'!C37</f>
        <v>Januari</v>
      </c>
      <c r="E11" s="21">
        <f>'2024-25'!F38</f>
        <v>0</v>
      </c>
      <c r="F11" s="21">
        <f>'2024-25'!G38</f>
        <v>0</v>
      </c>
      <c r="G11" t="str">
        <f>'2024-25'!H38</f>
        <v>Elke andere jaar checken</v>
      </c>
    </row>
    <row r="12" spans="1:26" x14ac:dyDescent="0.2">
      <c r="A12" s="21">
        <f>'2024-25'!A41</f>
        <v>38</v>
      </c>
      <c r="B12" s="21">
        <f t="shared" si="1"/>
        <v>9</v>
      </c>
      <c r="C12" t="str">
        <f>'2024-25'!E41</f>
        <v>Formatie lopende schooljaar</v>
      </c>
      <c r="D12" s="72" t="str">
        <f>'2024-25'!C41</f>
        <v>Februari</v>
      </c>
      <c r="E12" s="21">
        <f>'2024-25'!F41</f>
        <v>0</v>
      </c>
      <c r="F12" s="21">
        <f>'2024-25'!G41</f>
        <v>0</v>
      </c>
      <c r="G12" t="str">
        <f>'2024-25'!H41</f>
        <v>Nog steeds in lijn met vastgestelde formatie voor huidige schooljaar?</v>
      </c>
    </row>
    <row r="13" spans="1:26" x14ac:dyDescent="0.2">
      <c r="A13" s="21">
        <f>'2024-25'!A42</f>
        <v>39</v>
      </c>
      <c r="B13" s="21">
        <f t="shared" si="1"/>
        <v>10</v>
      </c>
      <c r="C13" t="str">
        <f>'2024-25'!E42</f>
        <v>Formatie komend schooljaar</v>
      </c>
      <c r="D13" s="72" t="str">
        <f>'2024-25'!C42</f>
        <v>Februari</v>
      </c>
      <c r="E13" s="21" t="str">
        <f>'2024-25'!F42</f>
        <v>12.1.b</v>
      </c>
      <c r="F13" s="21">
        <f>'2024-25'!G42</f>
        <v>8</v>
      </c>
      <c r="G13" t="str">
        <f>'2024-25'!H42</f>
        <v>Formatiecyclus voor komend schooljaar afspreken (http://www.scenariomodel-vo.nl/Basisprognose).</v>
      </c>
    </row>
    <row r="14" spans="1:26" x14ac:dyDescent="0.2">
      <c r="A14" s="21">
        <f>'2024-25'!A43</f>
        <v>40</v>
      </c>
      <c r="B14" s="21">
        <f t="shared" si="1"/>
        <v>11</v>
      </c>
      <c r="C14" t="str">
        <f>'2024-25'!E43</f>
        <v>School jaarplan</v>
      </c>
      <c r="D14" s="72" t="str">
        <f>'2024-25'!C43</f>
        <v>Februari</v>
      </c>
      <c r="E14" s="21" t="str">
        <f>'2024-25'!F43</f>
        <v>10.b</v>
      </c>
      <c r="F14" s="21">
        <f>'2024-25'!G43</f>
        <v>0</v>
      </c>
      <c r="G14" t="str">
        <f>'2024-25'!H43</f>
        <v>Tussenevaluatie.</v>
      </c>
    </row>
    <row r="15" spans="1:26" x14ac:dyDescent="0.2">
      <c r="A15" s="21">
        <f>'2024-25'!A46</f>
        <v>43</v>
      </c>
      <c r="B15" s="21">
        <f t="shared" si="1"/>
        <v>12</v>
      </c>
      <c r="C15" t="str">
        <f>'2024-25'!E46</f>
        <v>Arbeidstijden &amp; Rusttijdenregeling</v>
      </c>
      <c r="D15" s="21" t="str">
        <f>'2024-25'!C46</f>
        <v>Maart</v>
      </c>
      <c r="E15" s="21" t="str">
        <f>'2024-25'!F46</f>
        <v>12.1.f</v>
      </c>
      <c r="F15" s="21" t="str">
        <f>'2024-25'!G46</f>
        <v>6.2</v>
      </c>
      <c r="G15" t="str">
        <f>'2024-25'!H46</f>
        <v>Veranderingen nodig?</v>
      </c>
    </row>
    <row r="16" spans="1:26" x14ac:dyDescent="0.2">
      <c r="A16" s="21">
        <f>'2024-25'!A47</f>
        <v>44</v>
      </c>
      <c r="B16" s="21">
        <f t="shared" si="1"/>
        <v>13</v>
      </c>
      <c r="C16" t="str">
        <f>'2024-25'!E47</f>
        <v>Samenstelling schoolformatie</v>
      </c>
      <c r="D16" s="21" t="str">
        <f>'2024-25'!C47</f>
        <v>Maart</v>
      </c>
      <c r="E16" s="21" t="str">
        <f>'2024-25'!F47</f>
        <v>12.1.b</v>
      </c>
      <c r="F16" s="21">
        <f>'2024-25'!G47</f>
        <v>0</v>
      </c>
      <c r="G16" t="str">
        <f>'2024-25'!H47</f>
        <v>Met benchmark vergelijken. Functiemix en flexibele schil meenemen.</v>
      </c>
    </row>
    <row r="17" spans="1:15" x14ac:dyDescent="0.2">
      <c r="A17" s="21">
        <f>'2024-25'!A48</f>
        <v>45</v>
      </c>
      <c r="B17" s="21">
        <f t="shared" si="1"/>
        <v>14</v>
      </c>
      <c r="C17" t="str">
        <f>'2024-25'!E48</f>
        <v>Collectief professionaliseringsplan</v>
      </c>
      <c r="D17" s="21" t="str">
        <f>'2024-25'!C48</f>
        <v>Maart</v>
      </c>
      <c r="E17" s="21" t="str">
        <f>'2024-25'!F48</f>
        <v>12.1.c</v>
      </c>
      <c r="F17" s="21" t="str">
        <f>'2024-25'!G48</f>
        <v>16.2</v>
      </c>
      <c r="G17" t="str">
        <f>'2024-25'!H48</f>
        <v>Samenhang met schoolplan duidelijk? PMR IR over datum &amp; inhoud.</v>
      </c>
    </row>
    <row r="18" spans="1:15" ht="16" x14ac:dyDescent="0.2">
      <c r="A18" s="21">
        <f>'2024-25'!A49</f>
        <v>46</v>
      </c>
      <c r="B18" s="21">
        <f t="shared" si="1"/>
        <v>15</v>
      </c>
      <c r="C18" t="str">
        <f>'2024-25'!E49</f>
        <v>Taakbeleid</v>
      </c>
      <c r="D18" s="21" t="str">
        <f>'2024-25'!C49</f>
        <v>Maart</v>
      </c>
      <c r="E18" s="21">
        <f>'2024-25'!F49</f>
        <v>0</v>
      </c>
      <c r="F18" s="21" t="str">
        <f>'2024-25'!G49</f>
        <v>8.1</v>
      </c>
      <c r="G18" t="str">
        <f>'2024-25'!H49</f>
        <v>Jaarlijks evaluatie (aandacht voor werkdruk OOP en overige taken).</v>
      </c>
      <c r="O18" s="64"/>
    </row>
    <row r="19" spans="1:15" x14ac:dyDescent="0.2">
      <c r="A19" s="21">
        <f>'2024-25'!A50</f>
        <v>47</v>
      </c>
      <c r="B19" s="21">
        <f t="shared" si="1"/>
        <v>16</v>
      </c>
      <c r="C19" t="str">
        <f>'2024-25'!E50</f>
        <v>Verkiezingen MR</v>
      </c>
      <c r="D19" s="21" t="str">
        <f>'2024-25'!C50</f>
        <v>Maart</v>
      </c>
      <c r="E19" s="21">
        <f>'2024-25'!F50</f>
        <v>0</v>
      </c>
      <c r="F19" s="21">
        <f>'2024-25'!G50</f>
        <v>0</v>
      </c>
      <c r="G19" t="str">
        <f>'2024-25'!H50</f>
        <v>Kandidaten worden bekend.</v>
      </c>
    </row>
    <row r="20" spans="1:15" x14ac:dyDescent="0.2">
      <c r="A20" s="21">
        <f>'2024-25'!A51</f>
        <v>48</v>
      </c>
      <c r="B20" s="21">
        <f t="shared" si="1"/>
        <v>17</v>
      </c>
      <c r="C20" t="str">
        <f>'2024-25'!E51</f>
        <v>Formatie: vacatures?</v>
      </c>
      <c r="D20" s="21" t="str">
        <f>'2024-25'!C51</f>
        <v>April</v>
      </c>
      <c r="E20" s="21" t="str">
        <f>'2024-25'!F51</f>
        <v>12.1.b / 11.1.i</v>
      </c>
      <c r="F20" s="21">
        <f>'2024-25'!G51</f>
        <v>8</v>
      </c>
      <c r="G20" t="str">
        <f>'2024-25'!H51</f>
        <v>Zo kunnen vacatures vroeg uit!</v>
      </c>
    </row>
    <row r="21" spans="1:15" x14ac:dyDescent="0.2">
      <c r="A21" s="21">
        <f>'2024-25'!A52</f>
        <v>49</v>
      </c>
      <c r="B21" s="21">
        <f t="shared" si="1"/>
        <v>18</v>
      </c>
      <c r="C21" t="str">
        <f>'2024-25'!E52</f>
        <v>Volgend schooljar: vakantieregeling &amp; roostervrije dagen vaststellen/invullen</v>
      </c>
      <c r="D21" s="21" t="str">
        <f>'2024-25'!C52</f>
        <v>April</v>
      </c>
      <c r="E21" s="21" t="str">
        <f>'2024-25'!F52</f>
        <v>10.j / 11.1.l / 12.1.r</v>
      </c>
      <c r="F21" s="21" t="str">
        <f>'2024-25'!G52</f>
        <v>14.1.1</v>
      </c>
      <c r="G21" t="str">
        <f>'2024-25'!H52</f>
        <v>12 roostervrije dagen max, waarvan 5 vrije dagen voor personeel.</v>
      </c>
    </row>
    <row r="22" spans="1:15" x14ac:dyDescent="0.2">
      <c r="A22" s="21">
        <f>'2024-25'!A53</f>
        <v>50</v>
      </c>
      <c r="B22" s="21">
        <f t="shared" si="1"/>
        <v>19</v>
      </c>
      <c r="C22" t="str">
        <f>'2024-25'!E53</f>
        <v xml:space="preserve">jaarplan/schoolplan </v>
      </c>
      <c r="D22" s="21" t="str">
        <f>'2024-25'!C53</f>
        <v>April</v>
      </c>
      <c r="E22" s="21" t="str">
        <f>'2024-25'!F53</f>
        <v xml:space="preserve">10.b </v>
      </c>
      <c r="F22" s="21">
        <f>'2024-25'!G53</f>
        <v>0</v>
      </c>
      <c r="G22" t="str">
        <f>'2024-25'!H53</f>
        <v>Overleg.</v>
      </c>
    </row>
    <row r="23" spans="1:15" x14ac:dyDescent="0.2">
      <c r="A23" s="21">
        <f>'2024-25'!A54</f>
        <v>51</v>
      </c>
      <c r="B23" s="21">
        <f t="shared" si="1"/>
        <v>20</v>
      </c>
      <c r="C23" t="str">
        <f>'2024-25'!E54</f>
        <v>Verkiezingen MR</v>
      </c>
      <c r="D23" s="21" t="str">
        <f>'2024-25'!C54</f>
        <v>April</v>
      </c>
      <c r="E23" s="21" t="str">
        <f>'2024-25'!F54</f>
        <v>24.c</v>
      </c>
      <c r="F23" s="21">
        <f>'2024-25'!G54</f>
        <v>0</v>
      </c>
      <c r="G23" t="str">
        <f>'2024-25'!H54</f>
        <v>Herkozen leden treden in begin volgende schooljaar.</v>
      </c>
    </row>
    <row r="24" spans="1:15" x14ac:dyDescent="0.2">
      <c r="A24" s="21">
        <f>'2024-25'!A55</f>
        <v>52</v>
      </c>
      <c r="B24" s="21">
        <f t="shared" si="1"/>
        <v>21</v>
      </c>
      <c r="C24" t="str">
        <f>'2024-25'!E55</f>
        <v>Onderwijs vernieuwing en verdieping</v>
      </c>
      <c r="D24" s="21" t="str">
        <f>'2024-25'!C55</f>
        <v>April</v>
      </c>
      <c r="E24" s="21">
        <f>'2024-25'!F55</f>
        <v>0</v>
      </c>
      <c r="F24" s="21" t="str">
        <f>'2024-25'!G55</f>
        <v>8.2</v>
      </c>
      <c r="G24" t="str">
        <f>'2024-25'!H55</f>
        <v>Evaluatie. Wijzigingen nodig? Timing?</v>
      </c>
    </row>
    <row r="25" spans="1:15" x14ac:dyDescent="0.2">
      <c r="A25" s="21">
        <f>'2024-25'!A56</f>
        <v>53</v>
      </c>
      <c r="B25" s="21">
        <f t="shared" si="1"/>
        <v>22</v>
      </c>
      <c r="C25" t="str">
        <f>'2024-25'!E56</f>
        <v>Achterban raadplegen</v>
      </c>
      <c r="D25" s="21" t="str">
        <f>'2024-25'!C56</f>
        <v>April</v>
      </c>
      <c r="E25" s="21">
        <f>'2024-25'!F56</f>
        <v>0</v>
      </c>
      <c r="F25" s="21">
        <f>'2024-25'!G56</f>
        <v>0</v>
      </c>
      <c r="G25" t="str">
        <f>'2024-25'!H56</f>
        <v>Wat heeft PMR gedaan. Wat zit voor. Wat spelt bij de achterban?</v>
      </c>
    </row>
    <row r="26" spans="1:15" x14ac:dyDescent="0.2">
      <c r="A26" s="21">
        <f>'2024-25'!A66</f>
        <v>63</v>
      </c>
      <c r="B26" s="21">
        <f t="shared" si="1"/>
        <v>23</v>
      </c>
      <c r="C26" s="73" t="str">
        <f>'2024-25'!E66</f>
        <v xml:space="preserve">Formatie volgend schooljaar </v>
      </c>
      <c r="D26" s="72" t="str">
        <f>'2024-25'!C66</f>
        <v>Juli</v>
      </c>
      <c r="E26" s="21" t="str">
        <f>'2024-25'!F66</f>
        <v>12.1.b</v>
      </c>
      <c r="F26" s="21">
        <f>'2024-25'!G66</f>
        <v>8</v>
      </c>
      <c r="G26" s="71" t="str">
        <f>'2024-25'!H66</f>
        <v>Formeel vaststellen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2410E-D1E1-46B3-811E-D9FC83536D94}">
  <dimension ref="A1:N30"/>
  <sheetViews>
    <sheetView tabSelected="1" topLeftCell="A4" workbookViewId="0">
      <selection sqref="A1:XFD1"/>
    </sheetView>
  </sheetViews>
  <sheetFormatPr baseColWidth="10" defaultColWidth="12" defaultRowHeight="15" x14ac:dyDescent="0.2"/>
  <cols>
    <col min="1" max="1" width="11.5" customWidth="1"/>
    <col min="2" max="2" width="3.5" bestFit="1" customWidth="1"/>
    <col min="3" max="3" width="39.33203125" customWidth="1"/>
    <col min="4" max="4" width="12.5" bestFit="1" customWidth="1"/>
    <col min="5" max="5" width="10.1640625" customWidth="1"/>
    <col min="6" max="6" width="106.83203125" customWidth="1"/>
    <col min="7" max="7" width="21.83203125" customWidth="1"/>
  </cols>
  <sheetData>
    <row r="1" spans="1:6" ht="116" customHeight="1" x14ac:dyDescent="0.2"/>
    <row r="2" spans="1:6" ht="16" x14ac:dyDescent="0.2">
      <c r="A2" s="25" t="s">
        <v>17</v>
      </c>
      <c r="C2" s="59" t="s">
        <v>142</v>
      </c>
      <c r="E2" s="60"/>
    </row>
    <row r="3" spans="1:6" ht="16" x14ac:dyDescent="0.2">
      <c r="C3" s="59" t="s">
        <v>143</v>
      </c>
      <c r="E3" s="61"/>
    </row>
    <row r="4" spans="1:6" ht="16" x14ac:dyDescent="0.2">
      <c r="C4" s="59" t="s">
        <v>144</v>
      </c>
    </row>
    <row r="5" spans="1:6" x14ac:dyDescent="0.2">
      <c r="C5" t="s">
        <v>145</v>
      </c>
    </row>
    <row r="6" spans="1:6" ht="16" x14ac:dyDescent="0.2">
      <c r="A6" s="36" t="s">
        <v>208</v>
      </c>
      <c r="B6" s="59" t="s">
        <v>8</v>
      </c>
      <c r="C6" s="59" t="s">
        <v>4</v>
      </c>
      <c r="D6" s="63" t="s">
        <v>13</v>
      </c>
      <c r="E6" s="63" t="s">
        <v>14</v>
      </c>
      <c r="F6" s="59" t="s">
        <v>5</v>
      </c>
    </row>
    <row r="7" spans="1:6" x14ac:dyDescent="0.2">
      <c r="B7">
        <v>1</v>
      </c>
      <c r="C7" t="s">
        <v>146</v>
      </c>
      <c r="D7" s="21"/>
      <c r="E7" s="21"/>
    </row>
    <row r="8" spans="1:6" x14ac:dyDescent="0.2">
      <c r="B8">
        <f>B7+1</f>
        <v>2</v>
      </c>
      <c r="C8" t="s">
        <v>147</v>
      </c>
      <c r="D8" s="21"/>
      <c r="E8" s="21"/>
    </row>
    <row r="9" spans="1:6" x14ac:dyDescent="0.2">
      <c r="B9">
        <f>B8+1</f>
        <v>3</v>
      </c>
      <c r="C9" t="s">
        <v>202</v>
      </c>
      <c r="D9" s="21"/>
      <c r="E9" s="21"/>
    </row>
    <row r="10" spans="1:6" x14ac:dyDescent="0.2">
      <c r="C10" t="s">
        <v>203</v>
      </c>
      <c r="D10" s="21"/>
      <c r="E10" s="21"/>
    </row>
    <row r="11" spans="1:6" x14ac:dyDescent="0.2">
      <c r="C11" t="s">
        <v>204</v>
      </c>
      <c r="D11" s="21"/>
      <c r="E11" s="21"/>
    </row>
    <row r="12" spans="1:6" x14ac:dyDescent="0.2">
      <c r="A12">
        <f>'2024-25'!A6</f>
        <v>3</v>
      </c>
      <c r="B12">
        <f>B9+1</f>
        <v>4</v>
      </c>
      <c r="C12" t="str">
        <f>'2024-25'!E6</f>
        <v>Jaarplan/begroting MR opstellen</v>
      </c>
      <c r="D12" s="21" t="str">
        <f>'2024-25'!F6</f>
        <v>28.2</v>
      </c>
      <c r="E12" s="21" t="str">
        <f>'2024-25'!G6</f>
        <v>20.4</v>
      </c>
      <c r="F12" t="str">
        <f>'2024-25'!H6</f>
        <v>Speerpunten definieren. Portefeuille? Commissies?</v>
      </c>
    </row>
    <row r="13" spans="1:6" x14ac:dyDescent="0.2">
      <c r="A13">
        <f>'2024-25'!A7</f>
        <v>4</v>
      </c>
      <c r="B13">
        <f>B12+1</f>
        <v>5</v>
      </c>
      <c r="C13" t="str">
        <f>'2024-25'!E7</f>
        <v>Jaarverslag MR</v>
      </c>
      <c r="D13" s="21" t="str">
        <f>'2024-25'!F7</f>
        <v>7.3</v>
      </c>
      <c r="E13" s="21">
        <f>'2024-25'!G7</f>
        <v>0</v>
      </c>
      <c r="F13" t="str">
        <f>'2024-25'!H7</f>
        <v>Tijdens MR1 goedkeuren en dan publiceren.</v>
      </c>
    </row>
    <row r="14" spans="1:6" x14ac:dyDescent="0.2">
      <c r="A14">
        <f>'2024-25'!A8</f>
        <v>5</v>
      </c>
      <c r="B14">
        <f t="shared" ref="B14:B24" si="0">B13+1</f>
        <v>6</v>
      </c>
      <c r="C14" t="str">
        <f>'2024-25'!E8</f>
        <v>Huishoudelijk reglement MR</v>
      </c>
      <c r="D14" s="21">
        <f>'2024-25'!F8</f>
        <v>0</v>
      </c>
      <c r="E14" s="21">
        <f>'2024-25'!G8</f>
        <v>0</v>
      </c>
      <c r="F14" t="str">
        <f>'2024-25'!H8</f>
        <v>1 keer per 2 jaren checken.</v>
      </c>
    </row>
    <row r="15" spans="1:6" x14ac:dyDescent="0.2">
      <c r="A15">
        <f>'2024-25'!A9</f>
        <v>6</v>
      </c>
      <c r="B15">
        <f t="shared" si="0"/>
        <v>7</v>
      </c>
      <c r="C15" t="str">
        <f>'2024-25'!E9</f>
        <v>Leerlingen kiezen hun MR-coach</v>
      </c>
      <c r="D15" s="21">
        <f>'2024-25'!F9</f>
        <v>0</v>
      </c>
      <c r="E15" s="21">
        <f>'2024-25'!G9</f>
        <v>0</v>
      </c>
      <c r="F15" t="str">
        <f>'2024-25'!H9</f>
        <v>Informatie doorgeven aan bevoegd gezag.</v>
      </c>
    </row>
    <row r="16" spans="1:6" x14ac:dyDescent="0.2">
      <c r="A16">
        <f>'2024-25'!A10</f>
        <v>7</v>
      </c>
      <c r="B16">
        <f t="shared" si="0"/>
        <v>8</v>
      </c>
      <c r="C16" t="str">
        <f>'2024-25'!E10</f>
        <v>Rooster van in- en aftreden</v>
      </c>
      <c r="D16" s="21">
        <f>'2024-25'!F10</f>
        <v>0</v>
      </c>
      <c r="E16" s="21">
        <f>'2024-25'!G10</f>
        <v>0</v>
      </c>
      <c r="F16" t="str">
        <f>'2024-25'!H10</f>
        <v>In orde?</v>
      </c>
    </row>
    <row r="17" spans="1:14" x14ac:dyDescent="0.2">
      <c r="A17">
        <f>'2024-25'!A11</f>
        <v>8</v>
      </c>
      <c r="B17">
        <f t="shared" si="0"/>
        <v>9</v>
      </c>
      <c r="C17" t="str">
        <f>'2024-25'!E11</f>
        <v>Statuten en reglement MR</v>
      </c>
      <c r="D17" s="21" t="str">
        <f>'2024-25'!F11</f>
        <v>21 / 22 / 23</v>
      </c>
      <c r="E17" s="21">
        <f>'2024-25'!G11</f>
        <v>0</v>
      </c>
      <c r="F17" t="str">
        <f>'2024-25'!H11</f>
        <v>1 keer per 2 jaren checken.</v>
      </c>
    </row>
    <row r="18" spans="1:14" x14ac:dyDescent="0.2">
      <c r="A18">
        <f>'2024-25'!A12</f>
        <v>9</v>
      </c>
      <c r="B18">
        <f t="shared" si="0"/>
        <v>10</v>
      </c>
      <c r="C18" t="str">
        <f>'2024-25'!E12</f>
        <v>Draaiboeken calamiteiten in orde?</v>
      </c>
      <c r="D18" s="21" t="str">
        <f>'2024-25'!F12</f>
        <v>Vanuit Arbowet</v>
      </c>
      <c r="E18" s="21">
        <f>'2024-25'!G12</f>
        <v>0</v>
      </c>
      <c r="F18" t="str">
        <f>'2024-25'!H12</f>
        <v>1 keer per 2 jaren checken.</v>
      </c>
    </row>
    <row r="19" spans="1:14" ht="32" x14ac:dyDescent="0.2">
      <c r="A19">
        <f>'2024-25'!A13</f>
        <v>10</v>
      </c>
      <c r="B19">
        <f t="shared" si="0"/>
        <v>11</v>
      </c>
      <c r="C19" t="str">
        <f>'2024-25'!E13</f>
        <v>Schoolgids</v>
      </c>
      <c r="D19" s="21" t="str">
        <f>'2024-25'!F13</f>
        <v>14.1.a</v>
      </c>
      <c r="E19" s="21">
        <f>'2024-25'!G13</f>
        <v>0</v>
      </c>
      <c r="F19" s="32" t="str">
        <f>'2024-25'!H13</f>
        <v>Toelatingsbeleid erin? Expliciet vermeld (op website van school ook) dat het niet voldoen van de ouderbijdragen, niet leidt tot uitsluiting van de leerlingen van deelname aan de activiteiten.</v>
      </c>
    </row>
    <row r="20" spans="1:14" x14ac:dyDescent="0.2">
      <c r="A20">
        <f>'2024-25'!A14</f>
        <v>11</v>
      </c>
      <c r="B20">
        <f t="shared" si="0"/>
        <v>12</v>
      </c>
      <c r="C20" t="str">
        <f>'2024-25'!E14</f>
        <v>Scholing MR</v>
      </c>
      <c r="D20" s="21" t="str">
        <f>'2024-25'!F14</f>
        <v>28.2</v>
      </c>
      <c r="E20" s="21" t="str">
        <f>'2024-25'!G14</f>
        <v>20.4</v>
      </c>
      <c r="F20" t="str">
        <f>'2024-25'!H14</f>
        <v>Collectief 1 keer per 2 jaren. Individueel: zelf regelen.</v>
      </c>
    </row>
    <row r="21" spans="1:14" x14ac:dyDescent="0.2">
      <c r="A21">
        <f>'2024-25'!A15</f>
        <v>12</v>
      </c>
      <c r="B21">
        <f t="shared" si="0"/>
        <v>13</v>
      </c>
      <c r="C21" t="str">
        <f>'2024-25'!E15</f>
        <v>Communicatie achterban</v>
      </c>
      <c r="D21" s="21">
        <f>'2024-25'!F15</f>
        <v>0</v>
      </c>
      <c r="E21" s="21">
        <f>'2024-25'!G15</f>
        <v>0</v>
      </c>
      <c r="F21" t="str">
        <f>'2024-25'!H15</f>
        <v>Thema's? Wanneer?</v>
      </c>
    </row>
    <row r="22" spans="1:14" x14ac:dyDescent="0.2">
      <c r="B22">
        <f t="shared" si="0"/>
        <v>14</v>
      </c>
      <c r="C22" t="s">
        <v>206</v>
      </c>
      <c r="D22" s="21"/>
      <c r="E22" s="21"/>
      <c r="F22" s="62"/>
    </row>
    <row r="23" spans="1:14" x14ac:dyDescent="0.2">
      <c r="B23">
        <f t="shared" si="0"/>
        <v>15</v>
      </c>
      <c r="C23" t="s">
        <v>148</v>
      </c>
      <c r="D23" s="21"/>
      <c r="E23" s="21"/>
      <c r="F23" s="62"/>
    </row>
    <row r="24" spans="1:14" ht="16" x14ac:dyDescent="0.2">
      <c r="B24">
        <f t="shared" si="0"/>
        <v>16</v>
      </c>
      <c r="C24" t="s">
        <v>205</v>
      </c>
      <c r="D24" s="21"/>
      <c r="E24" s="21"/>
      <c r="F24" s="62"/>
      <c r="N24" s="64"/>
    </row>
    <row r="25" spans="1:14" ht="16" x14ac:dyDescent="0.2">
      <c r="N25" s="64"/>
    </row>
    <row r="30" spans="1:14" ht="16" x14ac:dyDescent="0.2">
      <c r="C30" s="5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0330-1F3E-47D7-8EA0-6CAEB13FCF8E}">
  <dimension ref="A1:N44"/>
  <sheetViews>
    <sheetView workbookViewId="0">
      <selection activeCell="C2" sqref="C2"/>
    </sheetView>
  </sheetViews>
  <sheetFormatPr baseColWidth="10" defaultColWidth="12" defaultRowHeight="15" x14ac:dyDescent="0.2"/>
  <cols>
    <col min="2" max="2" width="3.5" bestFit="1" customWidth="1"/>
    <col min="3" max="3" width="69" customWidth="1"/>
    <col min="4" max="4" width="12.5" bestFit="1" customWidth="1"/>
    <col min="5" max="5" width="10.1640625" customWidth="1"/>
    <col min="6" max="6" width="106.83203125" customWidth="1"/>
    <col min="7" max="7" width="21.83203125" customWidth="1"/>
  </cols>
  <sheetData>
    <row r="1" spans="1:7" ht="115" customHeight="1" x14ac:dyDescent="0.2"/>
    <row r="2" spans="1:7" ht="16" x14ac:dyDescent="0.2">
      <c r="A2" s="25" t="s">
        <v>33</v>
      </c>
      <c r="C2" s="59" t="s">
        <v>142</v>
      </c>
      <c r="E2" s="60"/>
    </row>
    <row r="3" spans="1:7" ht="16" x14ac:dyDescent="0.2">
      <c r="C3" s="59" t="s">
        <v>149</v>
      </c>
      <c r="E3" s="61"/>
    </row>
    <row r="4" spans="1:7" ht="16" x14ac:dyDescent="0.2">
      <c r="C4" s="59" t="s">
        <v>144</v>
      </c>
    </row>
    <row r="5" spans="1:7" x14ac:dyDescent="0.2">
      <c r="C5" t="s">
        <v>145</v>
      </c>
    </row>
    <row r="6" spans="1:7" ht="16" x14ac:dyDescent="0.2">
      <c r="A6" s="36" t="s">
        <v>208</v>
      </c>
      <c r="B6" s="59" t="s">
        <v>8</v>
      </c>
      <c r="C6" s="59" t="s">
        <v>4</v>
      </c>
      <c r="D6" s="63" t="s">
        <v>13</v>
      </c>
      <c r="E6" s="63" t="s">
        <v>14</v>
      </c>
      <c r="F6" s="59" t="s">
        <v>5</v>
      </c>
      <c r="G6" t="s">
        <v>141</v>
      </c>
    </row>
    <row r="7" spans="1:7" x14ac:dyDescent="0.2">
      <c r="B7">
        <v>1</v>
      </c>
      <c r="C7" t="s">
        <v>146</v>
      </c>
      <c r="D7" s="21"/>
      <c r="E7" s="21"/>
    </row>
    <row r="8" spans="1:7" x14ac:dyDescent="0.2">
      <c r="B8">
        <f>B7+1</f>
        <v>2</v>
      </c>
      <c r="C8" t="s">
        <v>147</v>
      </c>
      <c r="D8" s="21"/>
      <c r="E8" s="21"/>
    </row>
    <row r="9" spans="1:7" x14ac:dyDescent="0.2">
      <c r="B9">
        <f>B8+1</f>
        <v>3</v>
      </c>
      <c r="C9" t="s">
        <v>202</v>
      </c>
      <c r="D9" s="21"/>
      <c r="E9" s="21"/>
    </row>
    <row r="10" spans="1:7" x14ac:dyDescent="0.2">
      <c r="C10" t="s">
        <v>203</v>
      </c>
      <c r="D10" s="21"/>
      <c r="E10" s="21"/>
    </row>
    <row r="11" spans="1:7" x14ac:dyDescent="0.2">
      <c r="C11" t="s">
        <v>204</v>
      </c>
      <c r="D11" s="21"/>
      <c r="E11" s="21"/>
    </row>
    <row r="12" spans="1:7" x14ac:dyDescent="0.2">
      <c r="A12">
        <f>'2024-25'!A16</f>
        <v>13</v>
      </c>
      <c r="B12">
        <f>B9+1</f>
        <v>4</v>
      </c>
      <c r="C12" t="str">
        <f>'2024-25'!E16</f>
        <v>Samenstelling bevoegd gezag, organisatie binnen school, management statuten</v>
      </c>
      <c r="D12" s="21" t="str">
        <f>'2024-25'!F16</f>
        <v>8.2.h</v>
      </c>
      <c r="E12" s="21">
        <f>'2024-25'!G16</f>
        <v>0</v>
      </c>
      <c r="F12" t="str">
        <f>'2024-25'!H16</f>
        <v xml:space="preserve">Informatief. Geen wijziging(en)? </v>
      </c>
    </row>
    <row r="13" spans="1:7" x14ac:dyDescent="0.2">
      <c r="A13">
        <f>'2024-25'!A17</f>
        <v>14</v>
      </c>
      <c r="B13">
        <f>B12+1</f>
        <v>5</v>
      </c>
      <c r="C13" t="str">
        <f>'2024-25'!E17</f>
        <v>Oordeel(len) van de LKC</v>
      </c>
      <c r="D13" s="21" t="str">
        <f>'2024-25'!F17</f>
        <v>8.2.e</v>
      </c>
      <c r="E13" s="21">
        <f>'2024-25'!G17</f>
        <v>0</v>
      </c>
      <c r="F13" t="str">
        <f>'2024-25'!H17</f>
        <v xml:space="preserve">informatie. Minimaal 1 keer per jaar. Voor scholen met meer dan 100 werkzame personen. </v>
      </c>
    </row>
    <row r="14" spans="1:7" x14ac:dyDescent="0.2">
      <c r="A14">
        <f>'2024-25'!A18</f>
        <v>15</v>
      </c>
      <c r="B14">
        <f t="shared" ref="B14:B26" si="0">B13+1</f>
        <v>6</v>
      </c>
      <c r="C14" t="str">
        <f>'2024-25'!E18</f>
        <v>Hoogte/inhoud arbeidsvoorwaardelijke regelingen</v>
      </c>
      <c r="D14" s="21" t="str">
        <f>'2024-25'!F18</f>
        <v>8.2.f&amp;g</v>
      </c>
      <c r="E14" s="21">
        <f>'2024-25'!G18</f>
        <v>0</v>
      </c>
      <c r="F14" t="str">
        <f>'2024-25'!H18</f>
        <v xml:space="preserve">Informatie. Minimaal 1 keer per jaar. Voor scholen met meer dan 100 werkzame personen. </v>
      </c>
    </row>
    <row r="15" spans="1:7" x14ac:dyDescent="0.2">
      <c r="A15">
        <f>'2024-25'!A19</f>
        <v>16</v>
      </c>
      <c r="B15">
        <f t="shared" si="0"/>
        <v>7</v>
      </c>
      <c r="C15" t="str">
        <f>'2024-25'!E19</f>
        <v>Daadwerkelijke verzorgde uren onderwijs</v>
      </c>
      <c r="D15" s="21" t="str">
        <f>'2024-25'!F19</f>
        <v>8.2.i &amp; 8.4</v>
      </c>
      <c r="E15" s="21">
        <f>'2024-25'!G19</f>
        <v>0</v>
      </c>
      <c r="F15" t="str">
        <f>'2024-25'!H19</f>
        <v>Informatie. Voor 1/10. Nuttig?</v>
      </c>
    </row>
    <row r="16" spans="1:7" x14ac:dyDescent="0.2">
      <c r="A16">
        <f>'2024-25'!A20</f>
        <v>17</v>
      </c>
      <c r="B16">
        <f t="shared" si="0"/>
        <v>8</v>
      </c>
      <c r="C16" t="str">
        <f>'2024-25'!E20</f>
        <v>Ouderbijdrage</v>
      </c>
      <c r="D16" s="21" t="str">
        <f>'2024-25'!F20</f>
        <v>14.2.c</v>
      </c>
      <c r="E16" s="21">
        <f>'2024-25'!G20</f>
        <v>0</v>
      </c>
      <c r="F16" t="str">
        <f>'2024-25'!H20</f>
        <v>Bestemming en hoogte.</v>
      </c>
    </row>
    <row r="17" spans="1:14" x14ac:dyDescent="0.2">
      <c r="A17">
        <f>'2024-25'!A21</f>
        <v>18</v>
      </c>
      <c r="B17">
        <f t="shared" si="0"/>
        <v>9</v>
      </c>
      <c r="C17" t="str">
        <f>'2024-25'!E21</f>
        <v>Schoolplan/Jaarplan SL</v>
      </c>
      <c r="D17" s="21" t="str">
        <f>'2024-25'!F21</f>
        <v xml:space="preserve">8. 2.d / 10.b </v>
      </c>
      <c r="E17" s="21">
        <f>'2024-25'!G21</f>
        <v>0</v>
      </c>
      <c r="F17" t="str">
        <f>'2024-25'!H21</f>
        <v>Wijziging en vaststelling. Zie ook WVO art.24.</v>
      </c>
    </row>
    <row r="18" spans="1:14" x14ac:dyDescent="0.2">
      <c r="A18">
        <f>'2024-25'!A22</f>
        <v>19</v>
      </c>
      <c r="B18">
        <f t="shared" si="0"/>
        <v>10</v>
      </c>
      <c r="C18" t="str">
        <f>'2024-25'!E22</f>
        <v>PTA en overgangsreglement</v>
      </c>
      <c r="D18" s="21" t="str">
        <f>'2024-25'!F22</f>
        <v xml:space="preserve">10.b </v>
      </c>
      <c r="E18" s="21">
        <f>'2024-25'!G22</f>
        <v>0</v>
      </c>
      <c r="F18" t="str">
        <f>'2024-25'!H22</f>
        <v xml:space="preserve">PTA's en overgangsreglement voor 01-10 vastgesteld. </v>
      </c>
    </row>
    <row r="19" spans="1:14" x14ac:dyDescent="0.2">
      <c r="A19">
        <f>'2024-25'!A23</f>
        <v>20</v>
      </c>
      <c r="B19">
        <f t="shared" si="0"/>
        <v>11</v>
      </c>
      <c r="C19" t="str">
        <f>'2024-25'!E23</f>
        <v>Adviezen accoutant verslag</v>
      </c>
      <c r="D19" s="21">
        <f>'2024-25'!F23</f>
        <v>0</v>
      </c>
      <c r="E19" s="21">
        <f>'2024-25'!G23</f>
        <v>0</v>
      </c>
      <c r="F19" t="str">
        <f>'2024-25'!H23</f>
        <v>Als nodig.</v>
      </c>
    </row>
    <row r="20" spans="1:14" x14ac:dyDescent="0.2">
      <c r="A20">
        <f>'2024-25'!A24</f>
        <v>21</v>
      </c>
      <c r="B20">
        <f t="shared" si="0"/>
        <v>12</v>
      </c>
      <c r="C20" t="str">
        <f>'2024-25'!E24</f>
        <v>Verzuimbeleid</v>
      </c>
      <c r="D20" s="21">
        <f>'2024-25'!F24</f>
        <v>0</v>
      </c>
      <c r="E20" s="21">
        <f>'2024-25'!G24</f>
        <v>0</v>
      </c>
      <c r="F20" t="str">
        <f>'2024-25'!H24</f>
        <v>Evaluatie op basis van informatie van afgelopen schooljaar.</v>
      </c>
    </row>
    <row r="21" spans="1:14" x14ac:dyDescent="0.2">
      <c r="A21">
        <f>'2024-25'!A25</f>
        <v>22</v>
      </c>
      <c r="B21">
        <f t="shared" si="0"/>
        <v>13</v>
      </c>
      <c r="C21" t="str">
        <f>'2024-25'!E25</f>
        <v>Verbouwing</v>
      </c>
      <c r="D21" s="21">
        <f>'2024-25'!F25</f>
        <v>0</v>
      </c>
      <c r="E21" s="21" t="str">
        <f>'2024-25'!G25</f>
        <v>11.1n</v>
      </c>
      <c r="F21" t="str">
        <f>'2024-25'!H25</f>
        <v>Evaluatie van het verloop en de gevolgen. Qua veiligheid WMS10.1e en 12.1.k.</v>
      </c>
    </row>
    <row r="22" spans="1:14" x14ac:dyDescent="0.2">
      <c r="A22">
        <f>'2024-25'!A26</f>
        <v>23</v>
      </c>
      <c r="B22">
        <f t="shared" si="0"/>
        <v>14</v>
      </c>
      <c r="C22" t="str">
        <f>'2024-25'!E26</f>
        <v>Vaststelling onderwijstijd</v>
      </c>
      <c r="D22" s="21" t="str">
        <f>'2024-25'!F26</f>
        <v xml:space="preserve">14.1. </v>
      </c>
      <c r="E22" s="21">
        <f>'2024-25'!G26</f>
        <v>0</v>
      </c>
      <c r="F22" t="str">
        <f>'2024-25'!H26</f>
        <v>Als nodig.</v>
      </c>
    </row>
    <row r="23" spans="1:14" x14ac:dyDescent="0.2">
      <c r="A23">
        <f>'2024-25'!A27</f>
        <v>24</v>
      </c>
      <c r="B23">
        <f t="shared" si="0"/>
        <v>15</v>
      </c>
      <c r="C23" t="str">
        <f>'2024-25'!E27</f>
        <v>Begroting</v>
      </c>
      <c r="D23" s="21" t="str">
        <f>'2024-25'!F27</f>
        <v>11.1.b / 15.2</v>
      </c>
      <c r="E23" s="21">
        <f>'2024-25'!G27</f>
        <v>0</v>
      </c>
      <c r="F23" t="str">
        <f>'2024-25'!H27</f>
        <v>Kaderbrief beschikbaar? Proces qua informatie voorzienning MR.</v>
      </c>
    </row>
    <row r="24" spans="1:14" x14ac:dyDescent="0.2">
      <c r="B24">
        <f t="shared" si="0"/>
        <v>16</v>
      </c>
      <c r="C24" t="s">
        <v>206</v>
      </c>
      <c r="D24" s="21"/>
      <c r="E24" s="21"/>
      <c r="F24" s="62"/>
    </row>
    <row r="25" spans="1:14" x14ac:dyDescent="0.2">
      <c r="B25">
        <f t="shared" si="0"/>
        <v>17</v>
      </c>
      <c r="C25" t="s">
        <v>148</v>
      </c>
      <c r="D25" s="21"/>
      <c r="E25" s="21"/>
      <c r="F25" s="62"/>
    </row>
    <row r="26" spans="1:14" ht="16" x14ac:dyDescent="0.2">
      <c r="B26">
        <f t="shared" si="0"/>
        <v>18</v>
      </c>
      <c r="C26" t="s">
        <v>205</v>
      </c>
      <c r="D26" s="21"/>
      <c r="E26" s="21"/>
      <c r="F26" s="62"/>
      <c r="N26" s="64"/>
    </row>
    <row r="27" spans="1:14" ht="16" x14ac:dyDescent="0.2">
      <c r="N27" s="64"/>
    </row>
    <row r="30" spans="1:14" ht="16" x14ac:dyDescent="0.2">
      <c r="C30" s="59"/>
    </row>
    <row r="31" spans="1:14" x14ac:dyDescent="0.2">
      <c r="C31" s="65"/>
    </row>
    <row r="32" spans="1:14" ht="16" x14ac:dyDescent="0.2">
      <c r="C32" s="59"/>
    </row>
    <row r="33" spans="3:3" ht="16" x14ac:dyDescent="0.2">
      <c r="C33" s="59"/>
    </row>
    <row r="38" spans="3:3" ht="16" x14ac:dyDescent="0.2">
      <c r="C38" s="59"/>
    </row>
    <row r="44" spans="3:3" ht="16" x14ac:dyDescent="0.2">
      <c r="C44" s="5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7ba8e0-8451-45b7-b4dc-cc1fc2b86ab4" xsi:nil="true"/>
    <lcf76f155ced4ddcb4097134ff3c332f xmlns="0d8a3b65-1e20-4fb2-876b-4cda11f9ac9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4072A375D184999BBBED34F73579D" ma:contentTypeVersion="14" ma:contentTypeDescription="Een nieuw document maken." ma:contentTypeScope="" ma:versionID="e91346a547402f76c5d93d093a959ea9">
  <xsd:schema xmlns:xsd="http://www.w3.org/2001/XMLSchema" xmlns:xs="http://www.w3.org/2001/XMLSchema" xmlns:p="http://schemas.microsoft.com/office/2006/metadata/properties" xmlns:ns2="0d8a3b65-1e20-4fb2-876b-4cda11f9ac92" xmlns:ns3="a47ba8e0-8451-45b7-b4dc-cc1fc2b86ab4" targetNamespace="http://schemas.microsoft.com/office/2006/metadata/properties" ma:root="true" ma:fieldsID="a7490dc5ca0f37735b85e05a514c4a09" ns2:_="" ns3:_="">
    <xsd:import namespace="0d8a3b65-1e20-4fb2-876b-4cda11f9ac92"/>
    <xsd:import namespace="a47ba8e0-8451-45b7-b4dc-cc1fc2b86a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a3b65-1e20-4fb2-876b-4cda11f9a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48317003-6b19-4ed4-aab2-0d9cea7736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ba8e0-8451-45b7-b4dc-cc1fc2b86ab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2779a1-b26a-43c6-a998-e6cce87dc960}" ma:internalName="TaxCatchAll" ma:showField="CatchAllData" ma:web="a47ba8e0-8451-45b7-b4dc-cc1fc2b86a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C159E4-F814-4669-B05B-7A4C31D74925}">
  <ds:schemaRefs>
    <ds:schemaRef ds:uri="http://www.w3.org/XML/1998/namespace"/>
    <ds:schemaRef ds:uri="http://schemas.microsoft.com/office/infopath/2007/PartnerControls"/>
    <ds:schemaRef ds:uri="7efc3e41-732c-474b-9d2a-7b3ae5bf93cb"/>
    <ds:schemaRef ds:uri="34d37083-0574-4ff9-9020-9d33a6e1f53f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6CC845E-B35F-419F-BED4-467193122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01B3A3-631D-4DE8-ABAD-E73702BC5E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20</vt:i4>
      </vt:variant>
    </vt:vector>
  </HeadingPairs>
  <TitlesOfParts>
    <vt:vector size="20" baseType="lpstr">
      <vt:lpstr>VERGADERDATA</vt:lpstr>
      <vt:lpstr>MR budget 24-25</vt:lpstr>
      <vt:lpstr>Besluitlijst</vt:lpstr>
      <vt:lpstr>Aan- en aftreden</vt:lpstr>
      <vt:lpstr>Verzoek agenda items</vt:lpstr>
      <vt:lpstr>2024-25</vt:lpstr>
      <vt:lpstr>PMR</vt:lpstr>
      <vt:lpstr>MR1</vt:lpstr>
      <vt:lpstr>MR2</vt:lpstr>
      <vt:lpstr>PRAB XX-XX</vt:lpstr>
      <vt:lpstr>MR-B1</vt:lpstr>
      <vt:lpstr>MR3</vt:lpstr>
      <vt:lpstr>MR4</vt:lpstr>
      <vt:lpstr>MR-B2</vt:lpstr>
      <vt:lpstr>MR5</vt:lpstr>
      <vt:lpstr>MR6</vt:lpstr>
      <vt:lpstr>MR RESERVE</vt:lpstr>
      <vt:lpstr>MR7</vt:lpstr>
      <vt:lpstr>CONTROLE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Merlet</dc:creator>
  <cp:keywords/>
  <dc:description/>
  <cp:lastModifiedBy>Chanine Drijver</cp:lastModifiedBy>
  <cp:revision/>
  <dcterms:created xsi:type="dcterms:W3CDTF">2022-02-07T12:43:05Z</dcterms:created>
  <dcterms:modified xsi:type="dcterms:W3CDTF">2024-11-11T10:59:55Z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0x01010029E4072A375D184999BBBED34F73579D</vt:lpwstr>
  </property>
  <property fmtid="{D5CDD505-2E9C-101B-9397-08002B2CF9AE}" pid="3" name="Order">
    <vt:r8>3332200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